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CONTRACTUAL'!$N$1:$Z$89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<sst xmlns="http://schemas.openxmlformats.org/spreadsheetml/2006/main" count="376" uniqueCount="71">
  <si>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</si>
  <si>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</si>
  <si>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</si>
  <si>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</si>
  <si>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</si>
  <si>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</si>
  <si>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</si>
  <si>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</si>
  <si>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</si>
  <si>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</si>
  <si>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</si>
  <si>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</si>
  <si>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</si>
  <si>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</si>
  <si>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</si>
  <si>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</si>
  <si>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</si>
  <si>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</si>
  <si>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</si>
  <si>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</si>
  <si>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</si>
  <si>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</si>
  <si>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</si>
  <si>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</si>
  <si>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</si>
  <si>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</si>
  <si>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</si>
  <si>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</si>
  <si>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</si>
  <si>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</si>
  <si>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</si>
  <si>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</si>
  <si>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</si>
  <si>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</si>
  <si>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</si>
  <si>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</si>
  <si>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</si>
  <si>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</si>
  <si>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TOTAL SPITAL JUDETEAN BAIA MARE</t>
  </si>
  <si>
    <t>BAIA MARE</t>
  </si>
  <si>
    <t>Diferenţa de plată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</si>
  <si>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</si>
  <si>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</si>
  <si>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</si>
  <si>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</si>
  <si>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</si>
  <si>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</si>
  <si>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</si>
  <si>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</si>
  <si>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</si>
  <si>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Plată parţială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</si>
  <si>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</si>
  <si>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</si>
  <si>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</si>
  <si>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</si>
  <si>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</si>
  <si>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</si>
  <si>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</si>
  <si>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</si>
  <si>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</si>
  <si>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</si>
  <si>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</si>
  <si>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</si>
  <si>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</si>
  <si>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</si>
  <si>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11706/07.05.2019</t>
  </si>
  <si>
    <t>SUMELE DECONTATE DIN FACTURILE AFERENTE REŢETELOR ELIBERATE PENTRU PERSONALUL CONTACTUAL DIN SPITALE, PARTEA DE CONTRIBUŢIE ASIGURAT (COPLATĂ) IUNIE 2019</t>
  </si>
  <si>
    <t xml:space="preserve">NATURA CHELTUIELILOR: Decontarea serviciilor farmaceutice aferente reţetelor eliberate pentru personalul contractual din spitale, partea de contribuţie asigurat (COPLATĂ) IUNIE 2019 </t>
  </si>
  <si>
    <t>14507/04.06.2019</t>
  </si>
  <si>
    <t>2791/05.06.2019</t>
  </si>
  <si>
    <t>497/2016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</si>
</sst>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"/>
    <numFmt numFmtId="175" formatCode="00000"/>
    <numFmt numFmtId="176" formatCode="mm/dd/yy"/>
    <numFmt numFmtId="177" formatCode="000\-00\-0000"/>
    <numFmt numFmtId="178" formatCode="#,##0.0000"/>
    <numFmt numFmtId="179" formatCode="[$-418]d\ mmmm\ yyyy"/>
    <numFmt numFmtId="180" formatCode="mmm/yyyy"/>
    <numFmt numFmtId="181" formatCode="_(* #,##0.00_);_(* \(#,##0.00\);_(* \-??_);_(@_)"/>
    <numFmt numFmtId="182" formatCode="m/d/yyyy"/>
    <numFmt numFmtId="183" formatCode="dd/mm/yy;@"/>
    <numFmt numFmtId="184" formatCode="d/m/yyyy;@"/>
    <numFmt numFmtId="185" formatCode="#,##0.00;[Red]#,##0.00"/>
    <numFmt numFmtId="186" formatCode="#,##0.00000"/>
    <numFmt numFmtId="187" formatCode="#,##0.0000000000"/>
    <numFmt numFmtId="188" formatCode="#,##0.000000000000"/>
    <numFmt numFmtId="189" formatCode="mmm\-yyyy"/>
  </numFmts>
  <fonts count="6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2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2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2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2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2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2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2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5" fillId="0" borderId="12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3" xfId="60" applyFont="1" applyBorder="1" applyAlignment="1" applyProtection="1">
      <alignment horizontal="left"/>
      <protection/>
    </xf>
    <xf numFmtId="4" fontId="7" fillId="0" borderId="14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1" fontId="20" fillId="0" borderId="0" xfId="42" applyFont="1" applyFill="1" applyBorder="1" applyAlignment="1" applyProtection="1">
      <alignment/>
      <protection/>
    </xf>
    <xf numFmtId="1" fontId="17" fillId="0" borderId="15" xfId="60" applyNumberFormat="1" applyFont="1" applyBorder="1" applyAlignment="1" applyProtection="1">
      <alignment horizontal="right" shrinkToFit="1"/>
      <protection/>
    </xf>
    <xf numFmtId="14" fontId="17" fillId="0" borderId="15" xfId="60" applyNumberFormat="1" applyFont="1" applyBorder="1" applyAlignment="1" applyProtection="1">
      <alignment horizontal="right" shrinkToFit="1"/>
      <protection/>
    </xf>
    <xf numFmtId="4" fontId="5" fillId="0" borderId="15" xfId="60" applyNumberFormat="1" applyFont="1" applyBorder="1" applyAlignment="1" applyProtection="1">
      <alignment horizontal="right" shrinkToFit="1"/>
      <protection/>
    </xf>
    <xf numFmtId="0" fontId="16" fillId="0" borderId="16" xfId="60" applyFont="1" applyBorder="1" applyAlignment="1" applyProtection="1">
      <alignment horizontal="left"/>
      <protection/>
    </xf>
    <xf numFmtId="0" fontId="4" fillId="0" borderId="0" xfId="62" applyFont="1" applyAlignment="1" applyProtection="1">
      <alignment horizontal="center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1" fontId="21" fillId="0" borderId="0" xfId="42" applyNumberFormat="1" applyFont="1" applyFill="1" applyBorder="1" applyAlignment="1" applyProtection="1">
      <alignment horizontal="left"/>
      <protection/>
    </xf>
    <xf numFmtId="171" fontId="4" fillId="0" borderId="0" xfId="44" applyFont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/>
      <protection/>
    </xf>
    <xf numFmtId="0" fontId="4" fillId="0" borderId="0" xfId="63" applyFont="1" applyAlignment="1" applyProtection="1">
      <alignment/>
      <protection/>
    </xf>
    <xf numFmtId="0" fontId="0" fillId="0" borderId="0" xfId="63" applyFont="1" applyAlignment="1" applyProtection="1">
      <alignment/>
      <protection/>
    </xf>
    <xf numFmtId="0" fontId="4" fillId="0" borderId="0" xfId="63" applyFont="1" applyAlignment="1" applyProtection="1">
      <alignment horizontal="center"/>
      <protection/>
    </xf>
    <xf numFmtId="171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2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7" xfId="60" applyNumberFormat="1" applyFont="1" applyBorder="1" applyAlignment="1" applyProtection="1">
      <alignment horizontal="center" vertical="center"/>
      <protection/>
    </xf>
    <xf numFmtId="182" fontId="22" fillId="0" borderId="17" xfId="60" applyNumberFormat="1" applyFont="1" applyBorder="1" applyAlignment="1" applyProtection="1">
      <alignment horizontal="center" vertical="center"/>
      <protection/>
    </xf>
    <xf numFmtId="3" fontId="22" fillId="0" borderId="17" xfId="60" applyNumberFormat="1" applyFont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shrinkToFit="1"/>
      <protection/>
    </xf>
    <xf numFmtId="0" fontId="23" fillId="34" borderId="19" xfId="0" applyNumberFormat="1" applyFont="1" applyFill="1" applyBorder="1" applyAlignment="1" applyProtection="1">
      <alignment horizontal="right" shrinkToFit="1"/>
      <protection/>
    </xf>
    <xf numFmtId="0" fontId="4" fillId="0" borderId="19" xfId="0" applyNumberFormat="1" applyFont="1" applyBorder="1" applyAlignment="1" applyProtection="1">
      <alignment horizontal="right" shrinkToFit="1"/>
      <protection/>
    </xf>
    <xf numFmtId="1" fontId="14" fillId="0" borderId="19" xfId="60" applyNumberFormat="1" applyFont="1" applyBorder="1" applyAlignment="1" applyProtection="1">
      <alignment horizontal="right" shrinkToFit="1"/>
      <protection/>
    </xf>
    <xf numFmtId="1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Border="1" applyAlignment="1" applyProtection="1">
      <alignment horizontal="right" shrinkToFit="1"/>
      <protection/>
    </xf>
    <xf numFmtId="4" fontId="14" fillId="0" borderId="19" xfId="60" applyNumberFormat="1" applyFont="1" applyFill="1" applyBorder="1" applyAlignment="1" applyProtection="1">
      <alignment shrinkToFit="1"/>
      <protection/>
    </xf>
    <xf numFmtId="4" fontId="14" fillId="0" borderId="19" xfId="60" applyNumberFormat="1" applyFont="1" applyBorder="1" applyAlignment="1" applyProtection="1">
      <alignment shrinkToFit="1"/>
      <protection/>
    </xf>
    <xf numFmtId="4" fontId="14" fillId="0" borderId="20" xfId="60" applyNumberFormat="1" applyFont="1" applyFill="1" applyBorder="1" applyAlignment="1" applyProtection="1">
      <alignment shrinkToFit="1"/>
      <protection/>
    </xf>
    <xf numFmtId="0" fontId="4" fillId="34" borderId="13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4" xfId="60" applyNumberFormat="1" applyFont="1" applyFill="1" applyBorder="1" applyAlignment="1" applyProtection="1">
      <alignment shrinkToFit="1"/>
      <protection/>
    </xf>
    <xf numFmtId="0" fontId="16" fillId="34" borderId="21" xfId="0" applyFont="1" applyFill="1" applyBorder="1" applyAlignment="1" applyProtection="1">
      <alignment/>
      <protection/>
    </xf>
    <xf numFmtId="0" fontId="16" fillId="34" borderId="22" xfId="0" applyFont="1" applyFill="1" applyBorder="1" applyAlignment="1" applyProtection="1">
      <alignment shrinkToFit="1"/>
      <protection/>
    </xf>
    <xf numFmtId="0" fontId="23" fillId="34" borderId="22" xfId="0" applyNumberFormat="1" applyFont="1" applyFill="1" applyBorder="1" applyAlignment="1" applyProtection="1">
      <alignment horizontal="right" shrinkToFit="1"/>
      <protection/>
    </xf>
    <xf numFmtId="0" fontId="4" fillId="0" borderId="22" xfId="0" applyNumberFormat="1" applyFont="1" applyBorder="1" applyAlignment="1" applyProtection="1">
      <alignment horizontal="right" shrinkToFit="1"/>
      <protection/>
    </xf>
    <xf numFmtId="1" fontId="24" fillId="0" borderId="22" xfId="60" applyNumberFormat="1" applyFont="1" applyBorder="1" applyAlignment="1" applyProtection="1">
      <alignment horizontal="right" shrinkToFit="1"/>
      <protection/>
    </xf>
    <xf numFmtId="14" fontId="24" fillId="0" borderId="22" xfId="60" applyNumberFormat="1" applyFont="1" applyBorder="1" applyAlignment="1" applyProtection="1">
      <alignment horizontal="right" shrinkToFit="1"/>
      <protection/>
    </xf>
    <xf numFmtId="4" fontId="16" fillId="0" borderId="22" xfId="60" applyNumberFormat="1" applyFont="1" applyBorder="1" applyAlignment="1" applyProtection="1">
      <alignment horizontal="right" shrinkToFit="1"/>
      <protection/>
    </xf>
    <xf numFmtId="4" fontId="16" fillId="0" borderId="23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4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2" fontId="22" fillId="0" borderId="0" xfId="60" applyNumberFormat="1" applyFont="1" applyAlignment="1" applyProtection="1">
      <alignment horizontal="right"/>
      <protection/>
    </xf>
    <xf numFmtId="0" fontId="4" fillId="0" borderId="24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 horizontal="center"/>
      <protection/>
    </xf>
    <xf numFmtId="182" fontId="4" fillId="0" borderId="25" xfId="60" applyNumberFormat="1" applyFont="1" applyBorder="1" applyAlignment="1" applyProtection="1">
      <alignment horizontal="right"/>
      <protection/>
    </xf>
    <xf numFmtId="0" fontId="4" fillId="0" borderId="26" xfId="60" applyFont="1" applyBorder="1" applyAlignment="1" applyProtection="1">
      <alignment horizontal="center"/>
      <protection/>
    </xf>
    <xf numFmtId="0" fontId="4" fillId="0" borderId="25" xfId="60" applyFont="1" applyBorder="1" applyAlignment="1" applyProtection="1">
      <alignment/>
      <protection/>
    </xf>
    <xf numFmtId="0" fontId="4" fillId="0" borderId="26" xfId="60" applyFont="1" applyBorder="1" applyAlignment="1" applyProtection="1">
      <alignment/>
      <protection/>
    </xf>
    <xf numFmtId="0" fontId="4" fillId="0" borderId="27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 horizontal="center"/>
      <protection/>
    </xf>
    <xf numFmtId="182" fontId="4" fillId="0" borderId="28" xfId="60" applyNumberFormat="1" applyFont="1" applyBorder="1" applyAlignment="1" applyProtection="1">
      <alignment horizontal="right"/>
      <protection/>
    </xf>
    <xf numFmtId="0" fontId="4" fillId="0" borderId="29" xfId="60" applyFont="1" applyBorder="1" applyAlignment="1" applyProtection="1">
      <alignment horizontal="center"/>
      <protection/>
    </xf>
    <xf numFmtId="0" fontId="4" fillId="0" borderId="28" xfId="60" applyFont="1" applyBorder="1" applyAlignment="1" applyProtection="1">
      <alignment/>
      <protection/>
    </xf>
    <xf numFmtId="0" fontId="4" fillId="0" borderId="29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2" fontId="1" fillId="0" borderId="0" xfId="60" applyNumberFormat="1" applyFont="1" applyAlignment="1" applyProtection="1">
      <alignment horizontal="right"/>
      <protection/>
    </xf>
    <xf numFmtId="182" fontId="0" fillId="0" borderId="0" xfId="60" applyNumberFormat="1" applyFont="1" applyAlignment="1" applyProtection="1">
      <alignment horizontal="right"/>
      <protection/>
    </xf>
    <xf numFmtId="0" fontId="13" fillId="0" borderId="30" xfId="60" applyFont="1" applyBorder="1" applyAlignment="1" applyProtection="1">
      <alignment horizontal="center" vertical="center" shrinkToFit="1"/>
      <protection/>
    </xf>
    <xf numFmtId="4" fontId="14" fillId="0" borderId="31" xfId="60" applyNumberFormat="1" applyFont="1" applyFill="1" applyBorder="1" applyAlignment="1" applyProtection="1">
      <alignment shrinkToFit="1"/>
      <protection/>
    </xf>
    <xf numFmtId="0" fontId="4" fillId="34" borderId="31" xfId="0" applyFont="1" applyFill="1" applyBorder="1" applyAlignment="1" applyProtection="1">
      <alignment shrinkToFit="1"/>
      <protection/>
    </xf>
    <xf numFmtId="0" fontId="4" fillId="0" borderId="32" xfId="0" applyNumberFormat="1" applyFont="1" applyBorder="1" applyAlignment="1" applyProtection="1">
      <alignment horizontal="right" shrinkToFit="1"/>
      <protection/>
    </xf>
    <xf numFmtId="0" fontId="16" fillId="0" borderId="33" xfId="60" applyFont="1" applyBorder="1" applyAlignment="1" applyProtection="1">
      <alignment horizontal="left"/>
      <protection/>
    </xf>
    <xf numFmtId="0" fontId="16" fillId="34" borderId="34" xfId="0" applyFont="1" applyFill="1" applyBorder="1" applyAlignment="1" applyProtection="1">
      <alignment shrinkToFit="1"/>
      <protection/>
    </xf>
    <xf numFmtId="0" fontId="16" fillId="0" borderId="34" xfId="0" applyNumberFormat="1" applyFont="1" applyBorder="1" applyAlignment="1" applyProtection="1">
      <alignment horizontal="right" shrinkToFit="1"/>
      <protection/>
    </xf>
    <xf numFmtId="1" fontId="24" fillId="0" borderId="34" xfId="60" applyNumberFormat="1" applyFont="1" applyBorder="1" applyAlignment="1" applyProtection="1">
      <alignment horizontal="right" shrinkToFit="1"/>
      <protection/>
    </xf>
    <xf numFmtId="14" fontId="24" fillId="0" borderId="34" xfId="60" applyNumberFormat="1" applyFont="1" applyBorder="1" applyAlignment="1" applyProtection="1">
      <alignment horizontal="right" shrinkToFit="1"/>
      <protection/>
    </xf>
    <xf numFmtId="4" fontId="16" fillId="0" borderId="34" xfId="60" applyNumberFormat="1" applyFont="1" applyBorder="1" applyAlignment="1" applyProtection="1">
      <alignment horizontal="right" shrinkToFit="1"/>
      <protection/>
    </xf>
    <xf numFmtId="0" fontId="16" fillId="0" borderId="35" xfId="60" applyFont="1" applyBorder="1" applyAlignment="1" applyProtection="1">
      <alignment horizontal="center"/>
      <protection/>
    </xf>
    <xf numFmtId="1" fontId="5" fillId="0" borderId="36" xfId="60" applyNumberFormat="1" applyFont="1" applyBorder="1" applyAlignment="1" applyProtection="1">
      <alignment horizontal="right" shrinkToFit="1"/>
      <protection/>
    </xf>
    <xf numFmtId="182" fontId="5" fillId="0" borderId="36" xfId="60" applyNumberFormat="1" applyFont="1" applyBorder="1" applyAlignment="1" applyProtection="1">
      <alignment horizontal="right" shrinkToFit="1"/>
      <protection/>
    </xf>
    <xf numFmtId="4" fontId="5" fillId="0" borderId="36" xfId="60" applyNumberFormat="1" applyFont="1" applyBorder="1" applyAlignment="1" applyProtection="1">
      <alignment horizontal="right" shrinkToFit="1"/>
      <protection/>
    </xf>
    <xf numFmtId="0" fontId="16" fillId="34" borderId="34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14" fillId="0" borderId="38" xfId="60" applyFont="1" applyBorder="1" applyAlignment="1" applyProtection="1" quotePrefix="1">
      <alignment horizontal="center" vertical="top" shrinkToFit="1"/>
      <protection/>
    </xf>
    <xf numFmtId="0" fontId="4" fillId="34" borderId="39" xfId="0" applyFont="1" applyFill="1" applyBorder="1" applyAlignment="1" applyProtection="1">
      <alignment shrinkToFit="1"/>
      <protection/>
    </xf>
    <xf numFmtId="0" fontId="4" fillId="34" borderId="32" xfId="0" applyFont="1" applyFill="1" applyBorder="1" applyAlignment="1" applyProtection="1">
      <alignment shrinkToFit="1"/>
      <protection/>
    </xf>
    <xf numFmtId="0" fontId="16" fillId="34" borderId="40" xfId="0" applyFont="1" applyFill="1" applyBorder="1" applyAlignment="1" applyProtection="1">
      <alignment shrinkToFit="1"/>
      <protection/>
    </xf>
    <xf numFmtId="0" fontId="16" fillId="0" borderId="41" xfId="60" applyFont="1" applyBorder="1" applyAlignment="1" applyProtection="1">
      <alignment horizontal="center" shrinkToFit="1"/>
      <protection/>
    </xf>
    <xf numFmtId="0" fontId="16" fillId="0" borderId="15" xfId="60" applyFont="1" applyBorder="1" applyAlignment="1" applyProtection="1">
      <alignment shrinkToFit="1"/>
      <protection/>
    </xf>
    <xf numFmtId="174" fontId="16" fillId="0" borderId="15" xfId="60" applyNumberFormat="1" applyFont="1" applyBorder="1" applyAlignment="1" applyProtection="1">
      <alignment shrinkToFit="1"/>
      <protection/>
    </xf>
    <xf numFmtId="1" fontId="16" fillId="0" borderId="15" xfId="60" applyNumberFormat="1" applyFont="1" applyBorder="1" applyAlignment="1" applyProtection="1">
      <alignment horizontal="right" shrinkToFit="1"/>
      <protection/>
    </xf>
    <xf numFmtId="182" fontId="16" fillId="0" borderId="15" xfId="60" applyNumberFormat="1" applyFont="1" applyBorder="1" applyAlignment="1" applyProtection="1">
      <alignment horizontal="right" shrinkToFit="1"/>
      <protection/>
    </xf>
    <xf numFmtId="4" fontId="16" fillId="0" borderId="42" xfId="60" applyNumberFormat="1" applyFont="1" applyBorder="1" applyAlignment="1" applyProtection="1">
      <alignment horizontal="right" shrinkToFit="1"/>
      <protection/>
    </xf>
    <xf numFmtId="0" fontId="4" fillId="34" borderId="43" xfId="0" applyFont="1" applyFill="1" applyBorder="1" applyAlignment="1" applyProtection="1">
      <alignment shrinkToFit="1"/>
      <protection/>
    </xf>
    <xf numFmtId="0" fontId="4" fillId="0" borderId="39" xfId="0" applyNumberFormat="1" applyFont="1" applyBorder="1" applyAlignment="1" applyProtection="1">
      <alignment horizontal="right" shrinkToFit="1"/>
      <protection/>
    </xf>
    <xf numFmtId="4" fontId="14" fillId="0" borderId="43" xfId="60" applyNumberFormat="1" applyFont="1" applyFill="1" applyBorder="1" applyAlignment="1" applyProtection="1">
      <alignment shrinkToFit="1"/>
      <protection/>
    </xf>
    <xf numFmtId="0" fontId="16" fillId="34" borderId="33" xfId="0" applyFont="1" applyFill="1" applyBorder="1" applyAlignment="1" applyProtection="1">
      <alignment/>
      <protection/>
    </xf>
    <xf numFmtId="0" fontId="13" fillId="0" borderId="44" xfId="60" applyFont="1" applyBorder="1" applyAlignment="1" applyProtection="1">
      <alignment horizontal="center" vertical="center" shrinkToFit="1"/>
      <protection/>
    </xf>
    <xf numFmtId="0" fontId="14" fillId="0" borderId="45" xfId="60" applyFont="1" applyBorder="1" applyAlignment="1" applyProtection="1">
      <alignment horizontal="left"/>
      <protection/>
    </xf>
    <xf numFmtId="1" fontId="0" fillId="0" borderId="46" xfId="60" applyNumberFormat="1" applyFont="1" applyBorder="1" applyAlignment="1" applyProtection="1">
      <alignment horizontal="right" shrinkToFit="1"/>
      <protection/>
    </xf>
    <xf numFmtId="14" fontId="0" fillId="0" borderId="46" xfId="60" applyNumberFormat="1" applyFont="1" applyBorder="1" applyAlignment="1" applyProtection="1">
      <alignment horizontal="right" shrinkToFit="1"/>
      <protection/>
    </xf>
    <xf numFmtId="4" fontId="0" fillId="0" borderId="46" xfId="60" applyNumberFormat="1" applyFont="1" applyBorder="1" applyAlignment="1" applyProtection="1">
      <alignment horizontal="right" shrinkToFit="1"/>
      <protection/>
    </xf>
    <xf numFmtId="4" fontId="0" fillId="0" borderId="46" xfId="60" applyNumberFormat="1" applyFont="1" applyBorder="1" applyAlignment="1" applyProtection="1">
      <alignment shrinkToFit="1"/>
      <protection/>
    </xf>
    <xf numFmtId="4" fontId="7" fillId="0" borderId="46" xfId="0" applyNumberFormat="1" applyFont="1" applyBorder="1" applyAlignment="1" applyProtection="1">
      <alignment horizontal="right" shrinkToFit="1"/>
      <protection/>
    </xf>
    <xf numFmtId="4" fontId="7" fillId="0" borderId="47" xfId="60" applyNumberFormat="1" applyFont="1" applyFill="1" applyBorder="1" applyAlignment="1" applyProtection="1">
      <alignment shrinkToFit="1"/>
      <protection/>
    </xf>
    <xf numFmtId="0" fontId="1" fillId="0" borderId="22" xfId="60" applyFont="1" applyBorder="1" applyAlignment="1" applyProtection="1">
      <alignment horizontal="center" vertical="center"/>
      <protection/>
    </xf>
    <xf numFmtId="182" fontId="1" fillId="0" borderId="22" xfId="60" applyNumberFormat="1" applyFont="1" applyBorder="1" applyAlignment="1" applyProtection="1">
      <alignment horizontal="center" vertical="center"/>
      <protection/>
    </xf>
    <xf numFmtId="1" fontId="14" fillId="0" borderId="0" xfId="60" applyNumberFormat="1" applyFont="1" applyBorder="1" applyAlignment="1" applyProtection="1">
      <alignment horizontal="right" shrinkToFit="1"/>
      <protection/>
    </xf>
    <xf numFmtId="14" fontId="14" fillId="0" borderId="0" xfId="60" applyNumberFormat="1" applyFont="1" applyBorder="1" applyAlignment="1" applyProtection="1">
      <alignment horizontal="right" shrinkToFit="1"/>
      <protection/>
    </xf>
    <xf numFmtId="4" fontId="14" fillId="0" borderId="0" xfId="60" applyNumberFormat="1" applyFont="1" applyBorder="1" applyAlignment="1" applyProtection="1">
      <alignment horizontal="right" shrinkToFit="1"/>
      <protection/>
    </xf>
    <xf numFmtId="4" fontId="7" fillId="0" borderId="10" xfId="60" applyNumberFormat="1" applyFont="1" applyFill="1" applyBorder="1" applyAlignment="1" applyProtection="1">
      <alignment shrinkToFit="1"/>
      <protection/>
    </xf>
    <xf numFmtId="182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 applyProtection="1">
      <alignment horizontal="center"/>
      <protection/>
    </xf>
    <xf numFmtId="0" fontId="22" fillId="0" borderId="29" xfId="60" applyFont="1" applyBorder="1" applyAlignment="1" applyProtection="1">
      <alignment horizontal="center"/>
      <protection/>
    </xf>
    <xf numFmtId="2" fontId="22" fillId="0" borderId="48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7" xfId="60" applyNumberFormat="1" applyFont="1" applyBorder="1" applyAlignment="1" applyProtection="1">
      <alignment horizontal="center"/>
      <protection/>
    </xf>
    <xf numFmtId="2" fontId="22" fillId="0" borderId="28" xfId="60" applyNumberFormat="1" applyFont="1" applyBorder="1" applyAlignment="1" applyProtection="1">
      <alignment horizontal="center"/>
      <protection/>
    </xf>
    <xf numFmtId="2" fontId="22" fillId="0" borderId="29" xfId="60" applyNumberFormat="1" applyFont="1" applyBorder="1" applyAlignment="1" applyProtection="1">
      <alignment horizontal="center"/>
      <protection/>
    </xf>
    <xf numFmtId="2" fontId="22" fillId="0" borderId="49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26" xfId="60" applyNumberFormat="1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20" xfId="60" applyFont="1" applyFill="1" applyBorder="1" applyAlignment="1" applyProtection="1">
      <alignment horizontal="center" vertical="center" wrapText="1"/>
      <protection/>
    </xf>
    <xf numFmtId="0" fontId="22" fillId="0" borderId="50" xfId="60" applyFont="1" applyFill="1" applyBorder="1" applyAlignment="1" applyProtection="1">
      <alignment horizontal="center" vertical="center" wrapText="1"/>
      <protection/>
    </xf>
    <xf numFmtId="182" fontId="4" fillId="0" borderId="0" xfId="58" applyNumberFormat="1" applyFont="1" applyBorder="1" applyAlignment="1" applyProtection="1">
      <alignment horizontal="center"/>
      <protection/>
    </xf>
    <xf numFmtId="182" fontId="19" fillId="0" borderId="0" xfId="58" applyNumberFormat="1" applyFont="1" applyBorder="1" applyAlignment="1" applyProtection="1">
      <alignment horizontal="center"/>
      <protection/>
    </xf>
    <xf numFmtId="0" fontId="22" fillId="0" borderId="24" xfId="60" applyFont="1" applyBorder="1" applyAlignment="1" applyProtection="1">
      <alignment horizontal="center"/>
      <protection/>
    </xf>
    <xf numFmtId="0" fontId="22" fillId="0" borderId="26" xfId="60" applyFont="1" applyBorder="1" applyAlignment="1" applyProtection="1">
      <alignment horizontal="center"/>
      <protection/>
    </xf>
    <xf numFmtId="2" fontId="22" fillId="0" borderId="51" xfId="60" applyNumberFormat="1" applyFont="1" applyBorder="1" applyAlignment="1" applyProtection="1">
      <alignment horizontal="center"/>
      <protection/>
    </xf>
    <xf numFmtId="2" fontId="22" fillId="0" borderId="52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3" fontId="1" fillId="0" borderId="53" xfId="60" applyNumberFormat="1" applyFont="1" applyBorder="1" applyAlignment="1" applyProtection="1">
      <alignment horizontal="center" vertical="center" wrapText="1"/>
      <protection/>
    </xf>
    <xf numFmtId="3" fontId="1" fillId="0" borderId="42" xfId="60" applyNumberFormat="1" applyFont="1" applyBorder="1" applyAlignment="1" applyProtection="1">
      <alignment horizontal="center" vertical="center" wrapText="1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182" fontId="22" fillId="0" borderId="19" xfId="60" applyNumberFormat="1" applyFont="1" applyFill="1" applyBorder="1" applyAlignment="1" applyProtection="1">
      <alignment horizontal="center"/>
      <protection/>
    </xf>
    <xf numFmtId="3" fontId="22" fillId="0" borderId="19" xfId="60" applyNumberFormat="1" applyFont="1" applyFill="1" applyBorder="1" applyAlignment="1" applyProtection="1">
      <alignment horizontal="center" vertical="center" wrapText="1"/>
      <protection/>
    </xf>
    <xf numFmtId="3" fontId="22" fillId="0" borderId="17" xfId="60" applyNumberFormat="1" applyFont="1" applyFill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3" fontId="1" fillId="0" borderId="22" xfId="60" applyNumberFormat="1" applyFont="1" applyBorder="1" applyAlignment="1" applyProtection="1">
      <alignment horizontal="center" vertical="center" wrapText="1"/>
      <protection/>
    </xf>
    <xf numFmtId="3" fontId="1" fillId="0" borderId="20" xfId="60" applyNumberFormat="1" applyFont="1" applyBorder="1" applyAlignment="1" applyProtection="1">
      <alignment horizontal="center" vertical="center" wrapText="1"/>
      <protection/>
    </xf>
    <xf numFmtId="3" fontId="1" fillId="0" borderId="23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21" xfId="60" applyFont="1" applyBorder="1" applyAlignment="1" applyProtection="1">
      <alignment horizontal="center" vertical="center" wrapText="1"/>
      <protection/>
    </xf>
    <xf numFmtId="181" fontId="21" fillId="0" borderId="0" xfId="42" applyNumberFormat="1" applyFont="1" applyFill="1" applyBorder="1" applyAlignment="1" applyProtection="1">
      <alignment horizontal="left" wrapText="1"/>
      <protection/>
    </xf>
    <xf numFmtId="171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21" xfId="60" applyFont="1" applyBorder="1" applyAlignment="1" applyProtection="1">
      <alignment horizontal="center" vertical="center" wrapText="1"/>
      <protection/>
    </xf>
    <xf numFmtId="0" fontId="1" fillId="0" borderId="19" xfId="60" applyFont="1" applyBorder="1" applyAlignment="1" applyProtection="1">
      <alignment horizontal="center" vertical="center"/>
      <protection/>
    </xf>
    <xf numFmtId="0" fontId="1" fillId="0" borderId="22" xfId="60" applyFont="1" applyBorder="1" applyAlignment="1" applyProtection="1">
      <alignment horizontal="center" vertical="center"/>
      <protection/>
    </xf>
    <xf numFmtId="0" fontId="1" fillId="0" borderId="19" xfId="60" applyFont="1" applyBorder="1" applyAlignment="1" applyProtection="1">
      <alignment horizontal="center" vertical="center" wrapText="1"/>
      <protection/>
    </xf>
    <xf numFmtId="0" fontId="1" fillId="0" borderId="22" xfId="60" applyFont="1" applyBorder="1" applyAlignment="1" applyProtection="1">
      <alignment horizontal="center" vertical="center" wrapText="1"/>
      <protection/>
    </xf>
    <xf numFmtId="0" fontId="1" fillId="0" borderId="43" xfId="60" applyFont="1" applyBorder="1" applyAlignment="1" applyProtection="1">
      <alignment horizontal="center" vertical="center"/>
      <protection/>
    </xf>
    <xf numFmtId="0" fontId="1" fillId="0" borderId="54" xfId="60" applyFont="1" applyBorder="1" applyAlignment="1" applyProtection="1">
      <alignment horizontal="center" vertical="center"/>
      <protection/>
    </xf>
    <xf numFmtId="0" fontId="1" fillId="0" borderId="39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"/>
  <sheetViews>
    <sheetView tabSelected="1" zoomScalePageLayoutView="0" workbookViewId="0" topLeftCell="I58">
      <selection activeCell="N1" sqref="N1:Z89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8.00390625" style="20" customWidth="1"/>
    <col min="10" max="10" width="11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8" t="s">
        <v>41</v>
      </c>
      <c r="B1" s="25"/>
      <c r="C1" s="25"/>
      <c r="E1" s="22"/>
      <c r="F1" s="23"/>
      <c r="G1" s="23"/>
      <c r="H1" s="23"/>
      <c r="I1" s="23"/>
      <c r="J1" s="23"/>
      <c r="L1" s="24"/>
      <c r="N1" s="85" t="s">
        <v>41</v>
      </c>
      <c r="O1" s="13"/>
      <c r="P1" s="13"/>
      <c r="Q1" s="13"/>
      <c r="R1" s="13"/>
      <c r="S1" s="13"/>
      <c r="T1" s="86"/>
      <c r="U1" s="87"/>
      <c r="V1" s="16"/>
      <c r="W1" s="16"/>
      <c r="X1" s="13"/>
      <c r="Y1" s="13"/>
      <c r="Z1" s="13"/>
    </row>
    <row r="2" spans="1:26" ht="12.75" customHeight="1">
      <c r="A2" s="250" t="s">
        <v>62</v>
      </c>
      <c r="B2" s="250"/>
      <c r="C2" s="250"/>
      <c r="D2" s="250"/>
      <c r="E2" s="250"/>
      <c r="F2" s="250"/>
      <c r="G2" s="250"/>
      <c r="H2" s="250"/>
      <c r="I2" s="250"/>
      <c r="J2" s="250"/>
      <c r="N2" s="79" t="s">
        <v>62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6" ht="12.75">
      <c r="A3" s="250"/>
      <c r="B3" s="250"/>
      <c r="C3" s="250"/>
      <c r="D3" s="250"/>
      <c r="E3" s="250"/>
      <c r="F3" s="250"/>
      <c r="G3" s="250"/>
      <c r="H3" s="250"/>
      <c r="I3" s="250"/>
      <c r="J3" s="250"/>
      <c r="N3" s="251" t="s">
        <v>42</v>
      </c>
      <c r="O3" s="251"/>
      <c r="P3" s="251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5:26" s="28" customFormat="1" ht="9.75">
      <c r="E4" s="29"/>
      <c r="F4" s="30"/>
      <c r="G4" s="30"/>
      <c r="H4" s="30"/>
      <c r="I4" s="30"/>
      <c r="J4" s="30"/>
      <c r="L4" s="31"/>
      <c r="N4" s="252" t="s">
        <v>16</v>
      </c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</row>
    <row r="5" spans="1:26" s="28" customFormat="1" ht="12.75" customHeight="1">
      <c r="A5" s="253" t="s">
        <v>66</v>
      </c>
      <c r="B5" s="253"/>
      <c r="C5" s="253"/>
      <c r="D5" s="253"/>
      <c r="E5" s="253"/>
      <c r="F5" s="253"/>
      <c r="G5" s="253"/>
      <c r="H5" s="253"/>
      <c r="I5" s="253"/>
      <c r="J5" s="253"/>
      <c r="L5" s="31"/>
      <c r="N5" s="89" t="s">
        <v>67</v>
      </c>
      <c r="O5" s="13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spans="1:26" s="33" customFormat="1" ht="12.75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4"/>
      <c r="L6" s="32"/>
      <c r="N6" s="90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5:26" s="28" customFormat="1" ht="12.75" customHeight="1" thickBot="1">
      <c r="E7" s="29"/>
      <c r="F7" s="30"/>
      <c r="G7" s="30"/>
      <c r="H7" s="30"/>
      <c r="I7" s="30"/>
      <c r="J7" s="30"/>
      <c r="L7" s="31"/>
      <c r="N7" s="13"/>
      <c r="O7" s="13"/>
      <c r="P7" s="13"/>
      <c r="Q7" s="13"/>
      <c r="R7" s="13"/>
      <c r="S7" s="13"/>
      <c r="T7" s="86"/>
      <c r="U7" s="87"/>
      <c r="V7" s="16"/>
      <c r="W7" s="16"/>
      <c r="X7" s="13"/>
      <c r="Y7" s="13"/>
      <c r="Z7" s="91" t="s">
        <v>0</v>
      </c>
    </row>
    <row r="8" spans="1:26" ht="13.5" customHeight="1">
      <c r="A8" s="254" t="s">
        <v>24</v>
      </c>
      <c r="B8" s="256" t="s">
        <v>36</v>
      </c>
      <c r="C8" s="258" t="s">
        <v>52</v>
      </c>
      <c r="D8" s="260" t="s">
        <v>5</v>
      </c>
      <c r="E8" s="261"/>
      <c r="F8" s="262"/>
      <c r="G8" s="234" t="s">
        <v>61</v>
      </c>
      <c r="H8" s="234" t="s">
        <v>40</v>
      </c>
      <c r="I8" s="243" t="s">
        <v>50</v>
      </c>
      <c r="J8" s="245" t="s">
        <v>21</v>
      </c>
      <c r="L8" s="247" t="s">
        <v>32</v>
      </c>
      <c r="N8" s="248" t="s">
        <v>33</v>
      </c>
      <c r="O8" s="210" t="s">
        <v>1</v>
      </c>
      <c r="P8" s="210" t="s">
        <v>2</v>
      </c>
      <c r="Q8" s="210" t="s">
        <v>3</v>
      </c>
      <c r="R8" s="236" t="s">
        <v>4</v>
      </c>
      <c r="S8" s="238" t="s">
        <v>34</v>
      </c>
      <c r="T8" s="240" t="s">
        <v>5</v>
      </c>
      <c r="U8" s="240"/>
      <c r="V8" s="240"/>
      <c r="W8" s="241" t="s">
        <v>27</v>
      </c>
      <c r="X8" s="238" t="s">
        <v>26</v>
      </c>
      <c r="Y8" s="223" t="s">
        <v>6</v>
      </c>
      <c r="Z8" s="225" t="s">
        <v>21</v>
      </c>
    </row>
    <row r="9" spans="1:26" s="3" customFormat="1" ht="69" customHeight="1" thickBot="1">
      <c r="A9" s="255"/>
      <c r="B9" s="257"/>
      <c r="C9" s="259"/>
      <c r="D9" s="202" t="s">
        <v>23</v>
      </c>
      <c r="E9" s="203" t="s">
        <v>13</v>
      </c>
      <c r="F9" s="202" t="s">
        <v>31</v>
      </c>
      <c r="G9" s="235"/>
      <c r="H9" s="235"/>
      <c r="I9" s="244"/>
      <c r="J9" s="246"/>
      <c r="L9" s="247"/>
      <c r="N9" s="249"/>
      <c r="O9" s="211"/>
      <c r="P9" s="211"/>
      <c r="Q9" s="211"/>
      <c r="R9" s="237"/>
      <c r="S9" s="239"/>
      <c r="T9" s="92" t="s">
        <v>23</v>
      </c>
      <c r="U9" s="93" t="s">
        <v>25</v>
      </c>
      <c r="V9" s="94" t="s">
        <v>31</v>
      </c>
      <c r="W9" s="242"/>
      <c r="X9" s="239"/>
      <c r="Y9" s="224"/>
      <c r="Z9" s="226"/>
    </row>
    <row r="10" spans="1:26" s="35" customFormat="1" ht="12.75">
      <c r="A10" s="194">
        <f aca="true" t="shared" si="0" ref="A10:A25">N10</f>
        <v>1</v>
      </c>
      <c r="B10" s="195" t="str">
        <f aca="true" t="shared" si="1" ref="B10:B25">O10</f>
        <v>SPITAL JUDETEAN BAIA MARE</v>
      </c>
      <c r="C10" s="196" t="s">
        <v>65</v>
      </c>
      <c r="D10" s="196">
        <v>1030</v>
      </c>
      <c r="E10" s="197">
        <v>43577</v>
      </c>
      <c r="F10" s="198">
        <v>78.19</v>
      </c>
      <c r="G10" s="199"/>
      <c r="H10" s="200"/>
      <c r="I10" s="199">
        <v>7.55</v>
      </c>
      <c r="J10" s="201">
        <f aca="true" t="shared" si="2" ref="J10:J25">F10-G10-H10-I10</f>
        <v>70.64</v>
      </c>
      <c r="L10" s="64">
        <f aca="true" t="shared" si="3" ref="L10:L25">F10</f>
        <v>78.19</v>
      </c>
      <c r="N10" s="179">
        <v>1</v>
      </c>
      <c r="O10" s="95" t="s">
        <v>37</v>
      </c>
      <c r="P10" s="181" t="s">
        <v>39</v>
      </c>
      <c r="Q10" s="96" t="s">
        <v>39</v>
      </c>
      <c r="R10" s="97" t="s">
        <v>51</v>
      </c>
      <c r="S10" s="98" t="s">
        <v>56</v>
      </c>
      <c r="T10" s="99">
        <f aca="true" t="shared" si="4" ref="T10:T25">D10</f>
        <v>1030</v>
      </c>
      <c r="U10" s="100">
        <f aca="true" t="shared" si="5" ref="U10:U25">IF(E10=0,"0",E10)</f>
        <v>43577</v>
      </c>
      <c r="V10" s="101">
        <f aca="true" t="shared" si="6" ref="V10:V25">F10</f>
        <v>78.19</v>
      </c>
      <c r="W10" s="102">
        <f aca="true" t="shared" si="7" ref="W10:W25">V10-X10</f>
        <v>70.64</v>
      </c>
      <c r="X10" s="103">
        <f aca="true" t="shared" si="8" ref="X10:X25">I10</f>
        <v>7.55</v>
      </c>
      <c r="Y10" s="102">
        <f aca="true" t="shared" si="9" ref="Y10:Y25">G10+H10</f>
        <v>0</v>
      </c>
      <c r="Z10" s="104">
        <f aca="true" t="shared" si="10" ref="Z10:Z25">W10-Y10</f>
        <v>70.64</v>
      </c>
    </row>
    <row r="11" spans="1:26" s="35" customFormat="1" ht="12.75">
      <c r="A11" s="160">
        <f t="shared" si="0"/>
        <v>2</v>
      </c>
      <c r="B11" s="62" t="str">
        <f t="shared" si="1"/>
        <v>SPITAL JUDETEAN BAIA MARE</v>
      </c>
      <c r="C11" s="76"/>
      <c r="D11" s="76">
        <v>1123</v>
      </c>
      <c r="E11" s="77">
        <v>43578</v>
      </c>
      <c r="F11" s="78">
        <v>101.32</v>
      </c>
      <c r="G11" s="61"/>
      <c r="H11" s="200"/>
      <c r="I11" s="61"/>
      <c r="J11" s="63">
        <f t="shared" si="2"/>
        <v>101.32</v>
      </c>
      <c r="L11" s="64">
        <f t="shared" si="3"/>
        <v>101.32</v>
      </c>
      <c r="N11" s="180">
        <f>N10+1</f>
        <v>2</v>
      </c>
      <c r="O11" s="105" t="s">
        <v>37</v>
      </c>
      <c r="P11" s="182" t="s">
        <v>39</v>
      </c>
      <c r="Q11" s="106" t="s">
        <v>39</v>
      </c>
      <c r="R11" s="107" t="s">
        <v>51</v>
      </c>
      <c r="S11" s="108" t="s">
        <v>56</v>
      </c>
      <c r="T11" s="109">
        <f t="shared" si="4"/>
        <v>1123</v>
      </c>
      <c r="U11" s="110">
        <f t="shared" si="5"/>
        <v>43578</v>
      </c>
      <c r="V11" s="111">
        <f t="shared" si="6"/>
        <v>101.32</v>
      </c>
      <c r="W11" s="112">
        <f t="shared" si="7"/>
        <v>101.32</v>
      </c>
      <c r="X11" s="113">
        <f t="shared" si="8"/>
        <v>0</v>
      </c>
      <c r="Y11" s="112">
        <f t="shared" si="9"/>
        <v>0</v>
      </c>
      <c r="Z11" s="114">
        <f t="shared" si="10"/>
        <v>101.32</v>
      </c>
    </row>
    <row r="12" spans="1:26" s="35" customFormat="1" ht="12.75">
      <c r="A12" s="160">
        <f t="shared" si="0"/>
        <v>3</v>
      </c>
      <c r="B12" s="62" t="str">
        <f t="shared" si="1"/>
        <v>SPITAL JUDETEAN BAIA MARE</v>
      </c>
      <c r="C12" s="76"/>
      <c r="D12" s="76">
        <v>701590012</v>
      </c>
      <c r="E12" s="77">
        <v>43579</v>
      </c>
      <c r="F12" s="78">
        <v>209.25</v>
      </c>
      <c r="G12" s="61"/>
      <c r="H12" s="200"/>
      <c r="I12" s="61"/>
      <c r="J12" s="63">
        <f t="shared" si="2"/>
        <v>209.25</v>
      </c>
      <c r="L12" s="64">
        <f t="shared" si="3"/>
        <v>209.25</v>
      </c>
      <c r="N12" s="180">
        <f aca="true" t="shared" si="11" ref="N12:N72">N11+1</f>
        <v>3</v>
      </c>
      <c r="O12" s="105" t="s">
        <v>37</v>
      </c>
      <c r="P12" s="182" t="s">
        <v>39</v>
      </c>
      <c r="Q12" s="106" t="s">
        <v>39</v>
      </c>
      <c r="R12" s="107" t="s">
        <v>51</v>
      </c>
      <c r="S12" s="108" t="s">
        <v>56</v>
      </c>
      <c r="T12" s="109">
        <f t="shared" si="4"/>
        <v>701590012</v>
      </c>
      <c r="U12" s="110">
        <f t="shared" si="5"/>
        <v>43579</v>
      </c>
      <c r="V12" s="111">
        <f t="shared" si="6"/>
        <v>209.25</v>
      </c>
      <c r="W12" s="112">
        <f t="shared" si="7"/>
        <v>209.25</v>
      </c>
      <c r="X12" s="113">
        <f t="shared" si="8"/>
        <v>0</v>
      </c>
      <c r="Y12" s="112">
        <f t="shared" si="9"/>
        <v>0</v>
      </c>
      <c r="Z12" s="114">
        <f t="shared" si="10"/>
        <v>209.25</v>
      </c>
    </row>
    <row r="13" spans="1:26" s="35" customFormat="1" ht="12.75">
      <c r="A13" s="160">
        <f t="shared" si="0"/>
        <v>4</v>
      </c>
      <c r="B13" s="62" t="str">
        <f t="shared" si="1"/>
        <v>SPITAL JUDETEAN BAIA MARE</v>
      </c>
      <c r="C13" s="76"/>
      <c r="D13" s="76">
        <v>253</v>
      </c>
      <c r="E13" s="77">
        <v>43580</v>
      </c>
      <c r="F13" s="78">
        <v>50.38</v>
      </c>
      <c r="G13" s="61"/>
      <c r="H13" s="200"/>
      <c r="I13" s="61"/>
      <c r="J13" s="63">
        <f t="shared" si="2"/>
        <v>50.38</v>
      </c>
      <c r="L13" s="64">
        <f t="shared" si="3"/>
        <v>50.38</v>
      </c>
      <c r="N13" s="180">
        <f t="shared" si="11"/>
        <v>4</v>
      </c>
      <c r="O13" s="105" t="s">
        <v>37</v>
      </c>
      <c r="P13" s="182" t="s">
        <v>39</v>
      </c>
      <c r="Q13" s="106" t="s">
        <v>39</v>
      </c>
      <c r="R13" s="107" t="s">
        <v>51</v>
      </c>
      <c r="S13" s="108" t="s">
        <v>56</v>
      </c>
      <c r="T13" s="109">
        <f t="shared" si="4"/>
        <v>253</v>
      </c>
      <c r="U13" s="110">
        <f t="shared" si="5"/>
        <v>43580</v>
      </c>
      <c r="V13" s="111">
        <f t="shared" si="6"/>
        <v>50.38</v>
      </c>
      <c r="W13" s="112">
        <f t="shared" si="7"/>
        <v>50.38</v>
      </c>
      <c r="X13" s="113">
        <f t="shared" si="8"/>
        <v>0</v>
      </c>
      <c r="Y13" s="112">
        <f t="shared" si="9"/>
        <v>0</v>
      </c>
      <c r="Z13" s="114">
        <f t="shared" si="10"/>
        <v>50.38</v>
      </c>
    </row>
    <row r="14" spans="1:26" s="35" customFormat="1" ht="12.75">
      <c r="A14" s="160">
        <f t="shared" si="0"/>
        <v>5</v>
      </c>
      <c r="B14" s="62" t="str">
        <f t="shared" si="1"/>
        <v>SPITAL JUDETEAN BAIA MARE</v>
      </c>
      <c r="C14" s="76"/>
      <c r="D14" s="76">
        <v>174</v>
      </c>
      <c r="E14" s="77">
        <v>43580</v>
      </c>
      <c r="F14" s="78">
        <v>76.77</v>
      </c>
      <c r="G14" s="61"/>
      <c r="H14" s="200"/>
      <c r="I14" s="61"/>
      <c r="J14" s="63">
        <f t="shared" si="2"/>
        <v>76.77</v>
      </c>
      <c r="L14" s="64">
        <f t="shared" si="3"/>
        <v>76.77</v>
      </c>
      <c r="N14" s="180">
        <f t="shared" si="11"/>
        <v>5</v>
      </c>
      <c r="O14" s="105" t="s">
        <v>37</v>
      </c>
      <c r="P14" s="182" t="s">
        <v>39</v>
      </c>
      <c r="Q14" s="106" t="s">
        <v>39</v>
      </c>
      <c r="R14" s="107" t="s">
        <v>51</v>
      </c>
      <c r="S14" s="108" t="s">
        <v>56</v>
      </c>
      <c r="T14" s="109">
        <f t="shared" si="4"/>
        <v>174</v>
      </c>
      <c r="U14" s="110">
        <f t="shared" si="5"/>
        <v>43580</v>
      </c>
      <c r="V14" s="111">
        <f t="shared" si="6"/>
        <v>76.77</v>
      </c>
      <c r="W14" s="112">
        <f t="shared" si="7"/>
        <v>76.77</v>
      </c>
      <c r="X14" s="113">
        <f t="shared" si="8"/>
        <v>0</v>
      </c>
      <c r="Y14" s="112">
        <f t="shared" si="9"/>
        <v>0</v>
      </c>
      <c r="Z14" s="114">
        <f t="shared" si="10"/>
        <v>76.77</v>
      </c>
    </row>
    <row r="15" spans="1:26" s="35" customFormat="1" ht="12.75">
      <c r="A15" s="160">
        <f t="shared" si="0"/>
        <v>6</v>
      </c>
      <c r="B15" s="62" t="str">
        <f t="shared" si="1"/>
        <v>SPITAL JUDETEAN BAIA MARE</v>
      </c>
      <c r="C15" s="76"/>
      <c r="D15" s="76">
        <v>81</v>
      </c>
      <c r="E15" s="66">
        <v>43570</v>
      </c>
      <c r="F15" s="78">
        <v>53.52</v>
      </c>
      <c r="G15" s="61"/>
      <c r="H15" s="200"/>
      <c r="I15" s="61"/>
      <c r="J15" s="63">
        <f t="shared" si="2"/>
        <v>53.52</v>
      </c>
      <c r="L15" s="64">
        <f t="shared" si="3"/>
        <v>53.52</v>
      </c>
      <c r="N15" s="180">
        <f t="shared" si="11"/>
        <v>6</v>
      </c>
      <c r="O15" s="105" t="s">
        <v>37</v>
      </c>
      <c r="P15" s="182" t="s">
        <v>39</v>
      </c>
      <c r="Q15" s="106" t="s">
        <v>39</v>
      </c>
      <c r="R15" s="107" t="s">
        <v>51</v>
      </c>
      <c r="S15" s="108" t="s">
        <v>56</v>
      </c>
      <c r="T15" s="109">
        <f t="shared" si="4"/>
        <v>81</v>
      </c>
      <c r="U15" s="110">
        <f t="shared" si="5"/>
        <v>43570</v>
      </c>
      <c r="V15" s="111">
        <f t="shared" si="6"/>
        <v>53.52</v>
      </c>
      <c r="W15" s="112">
        <f t="shared" si="7"/>
        <v>53.52</v>
      </c>
      <c r="X15" s="113">
        <f t="shared" si="8"/>
        <v>0</v>
      </c>
      <c r="Y15" s="112">
        <f t="shared" si="9"/>
        <v>0</v>
      </c>
      <c r="Z15" s="114">
        <f t="shared" si="10"/>
        <v>53.52</v>
      </c>
    </row>
    <row r="16" spans="1:26" s="35" customFormat="1" ht="12.75">
      <c r="A16" s="160">
        <f t="shared" si="0"/>
        <v>7</v>
      </c>
      <c r="B16" s="62" t="str">
        <f t="shared" si="1"/>
        <v>SPITAL JUDETEAN BAIA MARE</v>
      </c>
      <c r="C16" s="76"/>
      <c r="D16" s="65">
        <v>252</v>
      </c>
      <c r="E16" s="77">
        <v>43579</v>
      </c>
      <c r="F16" s="67">
        <v>213.8</v>
      </c>
      <c r="G16" s="61"/>
      <c r="H16" s="200"/>
      <c r="I16" s="61"/>
      <c r="J16" s="63">
        <f t="shared" si="2"/>
        <v>213.8</v>
      </c>
      <c r="L16" s="64">
        <f t="shared" si="3"/>
        <v>213.8</v>
      </c>
      <c r="N16" s="180">
        <f t="shared" si="11"/>
        <v>7</v>
      </c>
      <c r="O16" s="105" t="s">
        <v>37</v>
      </c>
      <c r="P16" s="182" t="s">
        <v>39</v>
      </c>
      <c r="Q16" s="106" t="s">
        <v>39</v>
      </c>
      <c r="R16" s="107" t="s">
        <v>51</v>
      </c>
      <c r="S16" s="108" t="s">
        <v>56</v>
      </c>
      <c r="T16" s="109">
        <f t="shared" si="4"/>
        <v>252</v>
      </c>
      <c r="U16" s="110">
        <f t="shared" si="5"/>
        <v>43579</v>
      </c>
      <c r="V16" s="111">
        <f t="shared" si="6"/>
        <v>213.8</v>
      </c>
      <c r="W16" s="112">
        <f t="shared" si="7"/>
        <v>213.8</v>
      </c>
      <c r="X16" s="113">
        <f t="shared" si="8"/>
        <v>0</v>
      </c>
      <c r="Y16" s="112">
        <f t="shared" si="9"/>
        <v>0</v>
      </c>
      <c r="Z16" s="114">
        <f t="shared" si="10"/>
        <v>213.8</v>
      </c>
    </row>
    <row r="17" spans="1:26" s="35" customFormat="1" ht="12.75">
      <c r="A17" s="160">
        <f t="shared" si="0"/>
        <v>8</v>
      </c>
      <c r="B17" s="62" t="str">
        <f t="shared" si="1"/>
        <v>SPITAL JUDETEAN BAIA MARE</v>
      </c>
      <c r="C17" s="76"/>
      <c r="D17" s="76">
        <v>17</v>
      </c>
      <c r="E17" s="77">
        <v>43571</v>
      </c>
      <c r="F17" s="78">
        <v>190.21</v>
      </c>
      <c r="G17" s="61"/>
      <c r="H17" s="200"/>
      <c r="I17" s="61"/>
      <c r="J17" s="63">
        <f t="shared" si="2"/>
        <v>190.21</v>
      </c>
      <c r="L17" s="64">
        <f t="shared" si="3"/>
        <v>190.21</v>
      </c>
      <c r="N17" s="180">
        <f t="shared" si="11"/>
        <v>8</v>
      </c>
      <c r="O17" s="105" t="s">
        <v>37</v>
      </c>
      <c r="P17" s="182" t="s">
        <v>39</v>
      </c>
      <c r="Q17" s="106" t="s">
        <v>39</v>
      </c>
      <c r="R17" s="107" t="s">
        <v>51</v>
      </c>
      <c r="S17" s="108" t="s">
        <v>56</v>
      </c>
      <c r="T17" s="109">
        <f t="shared" si="4"/>
        <v>17</v>
      </c>
      <c r="U17" s="110">
        <f t="shared" si="5"/>
        <v>43571</v>
      </c>
      <c r="V17" s="111">
        <f t="shared" si="6"/>
        <v>190.21</v>
      </c>
      <c r="W17" s="112">
        <f t="shared" si="7"/>
        <v>190.21</v>
      </c>
      <c r="X17" s="113">
        <f t="shared" si="8"/>
        <v>0</v>
      </c>
      <c r="Y17" s="112">
        <f t="shared" si="9"/>
        <v>0</v>
      </c>
      <c r="Z17" s="114">
        <f t="shared" si="10"/>
        <v>190.21</v>
      </c>
    </row>
    <row r="18" spans="1:26" s="35" customFormat="1" ht="12.75">
      <c r="A18" s="160">
        <f t="shared" si="0"/>
        <v>9</v>
      </c>
      <c r="B18" s="62" t="str">
        <f t="shared" si="1"/>
        <v>SPITAL JUDETEAN BAIA MARE</v>
      </c>
      <c r="C18" s="76"/>
      <c r="D18" s="65">
        <v>28</v>
      </c>
      <c r="E18" s="66">
        <v>43578</v>
      </c>
      <c r="F18" s="78">
        <v>17.76</v>
      </c>
      <c r="G18" s="61"/>
      <c r="H18" s="200"/>
      <c r="I18" s="61"/>
      <c r="J18" s="63">
        <f t="shared" si="2"/>
        <v>17.76</v>
      </c>
      <c r="L18" s="64">
        <f t="shared" si="3"/>
        <v>17.76</v>
      </c>
      <c r="N18" s="180">
        <f t="shared" si="11"/>
        <v>9</v>
      </c>
      <c r="O18" s="105" t="s">
        <v>37</v>
      </c>
      <c r="P18" s="182" t="s">
        <v>39</v>
      </c>
      <c r="Q18" s="106" t="s">
        <v>39</v>
      </c>
      <c r="R18" s="107" t="s">
        <v>51</v>
      </c>
      <c r="S18" s="108" t="s">
        <v>56</v>
      </c>
      <c r="T18" s="109">
        <f t="shared" si="4"/>
        <v>28</v>
      </c>
      <c r="U18" s="110">
        <f t="shared" si="5"/>
        <v>43578</v>
      </c>
      <c r="V18" s="111">
        <f t="shared" si="6"/>
        <v>17.76</v>
      </c>
      <c r="W18" s="112">
        <f t="shared" si="7"/>
        <v>17.76</v>
      </c>
      <c r="X18" s="113">
        <f t="shared" si="8"/>
        <v>0</v>
      </c>
      <c r="Y18" s="112">
        <f t="shared" si="9"/>
        <v>0</v>
      </c>
      <c r="Z18" s="114">
        <f t="shared" si="10"/>
        <v>17.76</v>
      </c>
    </row>
    <row r="19" spans="1:26" s="35" customFormat="1" ht="12.75">
      <c r="A19" s="160">
        <f t="shared" si="0"/>
        <v>10</v>
      </c>
      <c r="B19" s="62" t="str">
        <f t="shared" si="1"/>
        <v>SPITAL JUDETEAN BAIA MARE</v>
      </c>
      <c r="C19" s="76"/>
      <c r="D19" s="65">
        <v>28944</v>
      </c>
      <c r="E19" s="66">
        <v>43579</v>
      </c>
      <c r="F19" s="78">
        <v>152.89</v>
      </c>
      <c r="G19" s="61"/>
      <c r="H19" s="200"/>
      <c r="I19" s="61"/>
      <c r="J19" s="63">
        <f t="shared" si="2"/>
        <v>152.89</v>
      </c>
      <c r="L19" s="64">
        <f t="shared" si="3"/>
        <v>152.89</v>
      </c>
      <c r="N19" s="180">
        <f t="shared" si="11"/>
        <v>10</v>
      </c>
      <c r="O19" s="105" t="s">
        <v>37</v>
      </c>
      <c r="P19" s="182" t="s">
        <v>39</v>
      </c>
      <c r="Q19" s="106" t="s">
        <v>39</v>
      </c>
      <c r="R19" s="107" t="s">
        <v>51</v>
      </c>
      <c r="S19" s="108" t="s">
        <v>56</v>
      </c>
      <c r="T19" s="109">
        <f t="shared" si="4"/>
        <v>28944</v>
      </c>
      <c r="U19" s="110">
        <f t="shared" si="5"/>
        <v>43579</v>
      </c>
      <c r="V19" s="111">
        <f t="shared" si="6"/>
        <v>152.89</v>
      </c>
      <c r="W19" s="112">
        <f t="shared" si="7"/>
        <v>152.89</v>
      </c>
      <c r="X19" s="113">
        <f t="shared" si="8"/>
        <v>0</v>
      </c>
      <c r="Y19" s="112">
        <f t="shared" si="9"/>
        <v>0</v>
      </c>
      <c r="Z19" s="114">
        <f t="shared" si="10"/>
        <v>152.89</v>
      </c>
    </row>
    <row r="20" spans="1:26" s="35" customFormat="1" ht="12.75">
      <c r="A20" s="160">
        <f t="shared" si="0"/>
        <v>11</v>
      </c>
      <c r="B20" s="62" t="str">
        <f t="shared" si="1"/>
        <v>SPITAL JUDETEAN BAIA MARE</v>
      </c>
      <c r="C20" s="76"/>
      <c r="D20" s="76">
        <v>249</v>
      </c>
      <c r="E20" s="66">
        <v>43574</v>
      </c>
      <c r="F20" s="67">
        <v>132.77</v>
      </c>
      <c r="G20" s="61"/>
      <c r="H20" s="200"/>
      <c r="I20" s="61"/>
      <c r="J20" s="63">
        <f t="shared" si="2"/>
        <v>132.77</v>
      </c>
      <c r="L20" s="64">
        <f t="shared" si="3"/>
        <v>132.77</v>
      </c>
      <c r="N20" s="180">
        <f t="shared" si="11"/>
        <v>11</v>
      </c>
      <c r="O20" s="105" t="s">
        <v>37</v>
      </c>
      <c r="P20" s="182" t="s">
        <v>39</v>
      </c>
      <c r="Q20" s="106" t="s">
        <v>39</v>
      </c>
      <c r="R20" s="107" t="s">
        <v>51</v>
      </c>
      <c r="S20" s="108" t="s">
        <v>56</v>
      </c>
      <c r="T20" s="109">
        <f t="shared" si="4"/>
        <v>249</v>
      </c>
      <c r="U20" s="110">
        <f t="shared" si="5"/>
        <v>43574</v>
      </c>
      <c r="V20" s="111">
        <f t="shared" si="6"/>
        <v>132.77</v>
      </c>
      <c r="W20" s="112">
        <f t="shared" si="7"/>
        <v>132.77</v>
      </c>
      <c r="X20" s="113">
        <f t="shared" si="8"/>
        <v>0</v>
      </c>
      <c r="Y20" s="112">
        <f t="shared" si="9"/>
        <v>0</v>
      </c>
      <c r="Z20" s="114">
        <f t="shared" si="10"/>
        <v>132.77</v>
      </c>
    </row>
    <row r="21" spans="1:26" s="35" customFormat="1" ht="12.75">
      <c r="A21" s="160">
        <f t="shared" si="0"/>
        <v>12</v>
      </c>
      <c r="B21" s="62" t="str">
        <f t="shared" si="1"/>
        <v>SPITAL JUDETEAN BAIA MARE</v>
      </c>
      <c r="C21" s="76"/>
      <c r="D21" s="76">
        <v>189</v>
      </c>
      <c r="E21" s="66">
        <v>43574</v>
      </c>
      <c r="F21" s="67">
        <v>96.84</v>
      </c>
      <c r="G21" s="61"/>
      <c r="H21" s="200"/>
      <c r="I21" s="61"/>
      <c r="J21" s="63">
        <f t="shared" si="2"/>
        <v>96.84</v>
      </c>
      <c r="L21" s="64">
        <f t="shared" si="3"/>
        <v>96.84</v>
      </c>
      <c r="N21" s="180">
        <f t="shared" si="11"/>
        <v>12</v>
      </c>
      <c r="O21" s="105" t="s">
        <v>37</v>
      </c>
      <c r="P21" s="182" t="s">
        <v>39</v>
      </c>
      <c r="Q21" s="106" t="s">
        <v>39</v>
      </c>
      <c r="R21" s="107" t="s">
        <v>51</v>
      </c>
      <c r="S21" s="108" t="s">
        <v>56</v>
      </c>
      <c r="T21" s="109">
        <f t="shared" si="4"/>
        <v>189</v>
      </c>
      <c r="U21" s="110">
        <f t="shared" si="5"/>
        <v>43574</v>
      </c>
      <c r="V21" s="111">
        <f t="shared" si="6"/>
        <v>96.84</v>
      </c>
      <c r="W21" s="112">
        <f t="shared" si="7"/>
        <v>96.84</v>
      </c>
      <c r="X21" s="113">
        <f t="shared" si="8"/>
        <v>0</v>
      </c>
      <c r="Y21" s="112">
        <f t="shared" si="9"/>
        <v>0</v>
      </c>
      <c r="Z21" s="114">
        <f t="shared" si="10"/>
        <v>96.84</v>
      </c>
    </row>
    <row r="22" spans="1:26" s="35" customFormat="1" ht="12.75">
      <c r="A22" s="160">
        <f t="shared" si="0"/>
        <v>13</v>
      </c>
      <c r="B22" s="62" t="str">
        <f t="shared" si="1"/>
        <v>SPITAL JUDETEAN BAIA MARE</v>
      </c>
      <c r="C22" s="76"/>
      <c r="D22" s="65">
        <v>193</v>
      </c>
      <c r="E22" s="77">
        <v>43577</v>
      </c>
      <c r="F22" s="78">
        <v>60.17</v>
      </c>
      <c r="G22" s="61"/>
      <c r="H22" s="200"/>
      <c r="I22" s="61"/>
      <c r="J22" s="63">
        <f t="shared" si="2"/>
        <v>60.17</v>
      </c>
      <c r="L22" s="64">
        <f t="shared" si="3"/>
        <v>60.17</v>
      </c>
      <c r="N22" s="180">
        <f t="shared" si="11"/>
        <v>13</v>
      </c>
      <c r="O22" s="105" t="s">
        <v>37</v>
      </c>
      <c r="P22" s="182" t="s">
        <v>39</v>
      </c>
      <c r="Q22" s="106" t="s">
        <v>39</v>
      </c>
      <c r="R22" s="107" t="s">
        <v>51</v>
      </c>
      <c r="S22" s="108" t="s">
        <v>56</v>
      </c>
      <c r="T22" s="109">
        <f t="shared" si="4"/>
        <v>193</v>
      </c>
      <c r="U22" s="110">
        <f t="shared" si="5"/>
        <v>43577</v>
      </c>
      <c r="V22" s="111">
        <f t="shared" si="6"/>
        <v>60.17</v>
      </c>
      <c r="W22" s="112">
        <f t="shared" si="7"/>
        <v>60.17</v>
      </c>
      <c r="X22" s="113">
        <f t="shared" si="8"/>
        <v>0</v>
      </c>
      <c r="Y22" s="112">
        <f t="shared" si="9"/>
        <v>0</v>
      </c>
      <c r="Z22" s="114">
        <f t="shared" si="10"/>
        <v>60.17</v>
      </c>
    </row>
    <row r="23" spans="1:26" s="35" customFormat="1" ht="12" customHeight="1">
      <c r="A23" s="160">
        <f t="shared" si="0"/>
        <v>14</v>
      </c>
      <c r="B23" s="62" t="str">
        <f t="shared" si="1"/>
        <v>SPITAL JUDETEAN BAIA MARE</v>
      </c>
      <c r="C23" s="76"/>
      <c r="D23" s="65">
        <v>1132</v>
      </c>
      <c r="E23" s="77">
        <v>43578</v>
      </c>
      <c r="F23" s="78">
        <v>191.31</v>
      </c>
      <c r="G23" s="61"/>
      <c r="H23" s="200"/>
      <c r="I23" s="61"/>
      <c r="J23" s="63">
        <f t="shared" si="2"/>
        <v>191.31</v>
      </c>
      <c r="L23" s="64">
        <f t="shared" si="3"/>
        <v>191.31</v>
      </c>
      <c r="N23" s="180">
        <f t="shared" si="11"/>
        <v>14</v>
      </c>
      <c r="O23" s="105" t="s">
        <v>37</v>
      </c>
      <c r="P23" s="182" t="s">
        <v>39</v>
      </c>
      <c r="Q23" s="106" t="s">
        <v>39</v>
      </c>
      <c r="R23" s="107" t="s">
        <v>51</v>
      </c>
      <c r="S23" s="108" t="s">
        <v>56</v>
      </c>
      <c r="T23" s="109">
        <f t="shared" si="4"/>
        <v>1132</v>
      </c>
      <c r="U23" s="110">
        <f t="shared" si="5"/>
        <v>43578</v>
      </c>
      <c r="V23" s="111">
        <f t="shared" si="6"/>
        <v>191.31</v>
      </c>
      <c r="W23" s="112">
        <f t="shared" si="7"/>
        <v>191.31</v>
      </c>
      <c r="X23" s="113">
        <f t="shared" si="8"/>
        <v>0</v>
      </c>
      <c r="Y23" s="112">
        <f t="shared" si="9"/>
        <v>0</v>
      </c>
      <c r="Z23" s="114">
        <f t="shared" si="10"/>
        <v>191.31</v>
      </c>
    </row>
    <row r="24" spans="1:26" s="35" customFormat="1" ht="12.75">
      <c r="A24" s="160">
        <f t="shared" si="0"/>
        <v>15</v>
      </c>
      <c r="B24" s="62" t="str">
        <f t="shared" si="1"/>
        <v>SPITAL JUDETEAN BAIA MARE</v>
      </c>
      <c r="C24" s="76"/>
      <c r="D24" s="76">
        <v>196</v>
      </c>
      <c r="E24" s="77">
        <v>43579</v>
      </c>
      <c r="F24" s="67">
        <v>96.69</v>
      </c>
      <c r="G24" s="61"/>
      <c r="H24" s="200"/>
      <c r="I24" s="61"/>
      <c r="J24" s="63">
        <f t="shared" si="2"/>
        <v>96.69</v>
      </c>
      <c r="L24" s="64">
        <f t="shared" si="3"/>
        <v>96.69</v>
      </c>
      <c r="N24" s="180">
        <f t="shared" si="11"/>
        <v>15</v>
      </c>
      <c r="O24" s="105" t="s">
        <v>37</v>
      </c>
      <c r="P24" s="182" t="s">
        <v>39</v>
      </c>
      <c r="Q24" s="106" t="s">
        <v>39</v>
      </c>
      <c r="R24" s="107" t="s">
        <v>51</v>
      </c>
      <c r="S24" s="108" t="s">
        <v>56</v>
      </c>
      <c r="T24" s="109">
        <f t="shared" si="4"/>
        <v>196</v>
      </c>
      <c r="U24" s="110">
        <f t="shared" si="5"/>
        <v>43579</v>
      </c>
      <c r="V24" s="111">
        <f t="shared" si="6"/>
        <v>96.69</v>
      </c>
      <c r="W24" s="112">
        <f t="shared" si="7"/>
        <v>96.69</v>
      </c>
      <c r="X24" s="113">
        <f t="shared" si="8"/>
        <v>0</v>
      </c>
      <c r="Y24" s="112">
        <f t="shared" si="9"/>
        <v>0</v>
      </c>
      <c r="Z24" s="114">
        <f t="shared" si="10"/>
        <v>96.69</v>
      </c>
    </row>
    <row r="25" spans="1:26" s="35" customFormat="1" ht="12.75">
      <c r="A25" s="160">
        <f t="shared" si="0"/>
        <v>16</v>
      </c>
      <c r="B25" s="62" t="str">
        <f t="shared" si="1"/>
        <v>SPITAL JUDETEAN BAIA MARE</v>
      </c>
      <c r="C25" s="76"/>
      <c r="D25" s="65">
        <v>912400333</v>
      </c>
      <c r="E25" s="77">
        <v>43579</v>
      </c>
      <c r="F25" s="67">
        <v>135.54</v>
      </c>
      <c r="G25" s="61"/>
      <c r="H25" s="200"/>
      <c r="I25" s="61"/>
      <c r="J25" s="63">
        <f t="shared" si="2"/>
        <v>135.54</v>
      </c>
      <c r="L25" s="64">
        <f t="shared" si="3"/>
        <v>135.54</v>
      </c>
      <c r="N25" s="180">
        <f t="shared" si="11"/>
        <v>16</v>
      </c>
      <c r="O25" s="105" t="s">
        <v>37</v>
      </c>
      <c r="P25" s="182" t="s">
        <v>39</v>
      </c>
      <c r="Q25" s="106" t="s">
        <v>39</v>
      </c>
      <c r="R25" s="107" t="s">
        <v>51</v>
      </c>
      <c r="S25" s="108" t="s">
        <v>56</v>
      </c>
      <c r="T25" s="109">
        <f t="shared" si="4"/>
        <v>912400333</v>
      </c>
      <c r="U25" s="110">
        <f t="shared" si="5"/>
        <v>43579</v>
      </c>
      <c r="V25" s="111">
        <f t="shared" si="6"/>
        <v>135.54</v>
      </c>
      <c r="W25" s="112">
        <f t="shared" si="7"/>
        <v>135.54</v>
      </c>
      <c r="X25" s="113">
        <f t="shared" si="8"/>
        <v>0</v>
      </c>
      <c r="Y25" s="112">
        <f t="shared" si="9"/>
        <v>0</v>
      </c>
      <c r="Z25" s="114">
        <f t="shared" si="10"/>
        <v>135.54</v>
      </c>
    </row>
    <row r="26" spans="1:26" s="35" customFormat="1" ht="12.75">
      <c r="A26" s="160">
        <f aca="true" t="shared" si="12" ref="A26:A47">N26</f>
        <v>17</v>
      </c>
      <c r="B26" s="62" t="str">
        <f aca="true" t="shared" si="13" ref="B26:B47">O26</f>
        <v>SPITAL JUDETEAN BAIA MARE</v>
      </c>
      <c r="C26" s="76"/>
      <c r="D26" s="65">
        <v>197</v>
      </c>
      <c r="E26" s="77">
        <v>43579</v>
      </c>
      <c r="F26" s="78">
        <v>106.4</v>
      </c>
      <c r="G26" s="61"/>
      <c r="H26" s="200"/>
      <c r="I26" s="61"/>
      <c r="J26" s="63">
        <f aca="true" t="shared" si="14" ref="J26:J43">F26-G26-H26-I26</f>
        <v>106.4</v>
      </c>
      <c r="L26" s="64">
        <f aca="true" t="shared" si="15" ref="L26:L47">F26</f>
        <v>106.4</v>
      </c>
      <c r="N26" s="180">
        <f t="shared" si="11"/>
        <v>17</v>
      </c>
      <c r="O26" s="105" t="s">
        <v>37</v>
      </c>
      <c r="P26" s="182" t="s">
        <v>39</v>
      </c>
      <c r="Q26" s="106" t="s">
        <v>39</v>
      </c>
      <c r="R26" s="107" t="s">
        <v>51</v>
      </c>
      <c r="S26" s="108" t="s">
        <v>56</v>
      </c>
      <c r="T26" s="109">
        <f aca="true" t="shared" si="16" ref="T26:T43">D26</f>
        <v>197</v>
      </c>
      <c r="U26" s="110">
        <f aca="true" t="shared" si="17" ref="U26:U43">IF(E26=0,"0",E26)</f>
        <v>43579</v>
      </c>
      <c r="V26" s="111">
        <f aca="true" t="shared" si="18" ref="V26:V43">F26</f>
        <v>106.4</v>
      </c>
      <c r="W26" s="112">
        <f aca="true" t="shared" si="19" ref="W26:W43">V26-X26</f>
        <v>106.4</v>
      </c>
      <c r="X26" s="113">
        <f aca="true" t="shared" si="20" ref="X26:X43">I26</f>
        <v>0</v>
      </c>
      <c r="Y26" s="112">
        <f aca="true" t="shared" si="21" ref="Y26:Y43">G26+H26</f>
        <v>0</v>
      </c>
      <c r="Z26" s="114">
        <f aca="true" t="shared" si="22" ref="Z26:Z43">W26-Y26</f>
        <v>106.4</v>
      </c>
    </row>
    <row r="27" spans="1:26" s="35" customFormat="1" ht="12.75">
      <c r="A27" s="160">
        <f t="shared" si="12"/>
        <v>18</v>
      </c>
      <c r="B27" s="62" t="str">
        <f t="shared" si="13"/>
        <v>SPITAL JUDETEAN BAIA MARE</v>
      </c>
      <c r="C27" s="76"/>
      <c r="D27" s="65">
        <v>199</v>
      </c>
      <c r="E27" s="77">
        <v>43580</v>
      </c>
      <c r="F27" s="67">
        <v>94.94</v>
      </c>
      <c r="G27" s="61"/>
      <c r="H27" s="200"/>
      <c r="I27" s="61"/>
      <c r="J27" s="63">
        <f t="shared" si="14"/>
        <v>94.94</v>
      </c>
      <c r="L27" s="64">
        <f t="shared" si="15"/>
        <v>94.94</v>
      </c>
      <c r="N27" s="180">
        <f t="shared" si="11"/>
        <v>18</v>
      </c>
      <c r="O27" s="105" t="s">
        <v>37</v>
      </c>
      <c r="P27" s="182" t="s">
        <v>39</v>
      </c>
      <c r="Q27" s="106" t="s">
        <v>39</v>
      </c>
      <c r="R27" s="107" t="s">
        <v>51</v>
      </c>
      <c r="S27" s="108" t="s">
        <v>56</v>
      </c>
      <c r="T27" s="109">
        <f t="shared" si="16"/>
        <v>199</v>
      </c>
      <c r="U27" s="110">
        <f t="shared" si="17"/>
        <v>43580</v>
      </c>
      <c r="V27" s="111">
        <f t="shared" si="18"/>
        <v>94.94</v>
      </c>
      <c r="W27" s="112">
        <f t="shared" si="19"/>
        <v>94.94</v>
      </c>
      <c r="X27" s="113">
        <f t="shared" si="20"/>
        <v>0</v>
      </c>
      <c r="Y27" s="112">
        <f t="shared" si="21"/>
        <v>0</v>
      </c>
      <c r="Z27" s="114">
        <f t="shared" si="22"/>
        <v>94.94</v>
      </c>
    </row>
    <row r="28" spans="1:26" s="35" customFormat="1" ht="12.75">
      <c r="A28" s="160">
        <f t="shared" si="12"/>
        <v>19</v>
      </c>
      <c r="B28" s="62" t="str">
        <f t="shared" si="13"/>
        <v>SPITAL JUDETEAN BAIA MARE</v>
      </c>
      <c r="C28" s="76"/>
      <c r="D28" s="65">
        <v>18</v>
      </c>
      <c r="E28" s="77">
        <v>43581</v>
      </c>
      <c r="F28" s="67">
        <v>321.19</v>
      </c>
      <c r="G28" s="61"/>
      <c r="H28" s="200"/>
      <c r="I28" s="61"/>
      <c r="J28" s="63">
        <f t="shared" si="14"/>
        <v>321.19</v>
      </c>
      <c r="L28" s="64">
        <f t="shared" si="15"/>
        <v>321.19</v>
      </c>
      <c r="N28" s="180">
        <f t="shared" si="11"/>
        <v>19</v>
      </c>
      <c r="O28" s="105" t="s">
        <v>37</v>
      </c>
      <c r="P28" s="182" t="s">
        <v>39</v>
      </c>
      <c r="Q28" s="106" t="s">
        <v>39</v>
      </c>
      <c r="R28" s="107" t="s">
        <v>51</v>
      </c>
      <c r="S28" s="108" t="s">
        <v>56</v>
      </c>
      <c r="T28" s="109">
        <f t="shared" si="16"/>
        <v>18</v>
      </c>
      <c r="U28" s="110">
        <f t="shared" si="17"/>
        <v>43581</v>
      </c>
      <c r="V28" s="111">
        <f t="shared" si="18"/>
        <v>321.19</v>
      </c>
      <c r="W28" s="112">
        <f t="shared" si="19"/>
        <v>321.19</v>
      </c>
      <c r="X28" s="113">
        <f t="shared" si="20"/>
        <v>0</v>
      </c>
      <c r="Y28" s="112">
        <f t="shared" si="21"/>
        <v>0</v>
      </c>
      <c r="Z28" s="114">
        <f t="shared" si="22"/>
        <v>321.19</v>
      </c>
    </row>
    <row r="29" spans="1:26" s="35" customFormat="1" ht="12.75">
      <c r="A29" s="160">
        <f t="shared" si="12"/>
        <v>20</v>
      </c>
      <c r="B29" s="62" t="str">
        <f t="shared" si="13"/>
        <v>SPITAL JUDETEAN BAIA MARE</v>
      </c>
      <c r="C29" s="76" t="s">
        <v>68</v>
      </c>
      <c r="D29" s="65">
        <v>6000752</v>
      </c>
      <c r="E29" s="77">
        <v>43571</v>
      </c>
      <c r="F29" s="67">
        <v>267.01</v>
      </c>
      <c r="G29" s="61"/>
      <c r="H29" s="200"/>
      <c r="I29" s="61"/>
      <c r="J29" s="63">
        <f t="shared" si="14"/>
        <v>267.01</v>
      </c>
      <c r="L29" s="64">
        <f t="shared" si="15"/>
        <v>267.01</v>
      </c>
      <c r="N29" s="180">
        <f t="shared" si="11"/>
        <v>20</v>
      </c>
      <c r="O29" s="105" t="s">
        <v>37</v>
      </c>
      <c r="P29" s="182" t="s">
        <v>39</v>
      </c>
      <c r="Q29" s="106" t="s">
        <v>39</v>
      </c>
      <c r="R29" s="107" t="s">
        <v>51</v>
      </c>
      <c r="S29" s="108" t="s">
        <v>56</v>
      </c>
      <c r="T29" s="109">
        <f t="shared" si="16"/>
        <v>6000752</v>
      </c>
      <c r="U29" s="110">
        <f t="shared" si="17"/>
        <v>43571</v>
      </c>
      <c r="V29" s="111">
        <f t="shared" si="18"/>
        <v>267.01</v>
      </c>
      <c r="W29" s="112">
        <f t="shared" si="19"/>
        <v>267.01</v>
      </c>
      <c r="X29" s="113">
        <f t="shared" si="20"/>
        <v>0</v>
      </c>
      <c r="Y29" s="112">
        <f t="shared" si="21"/>
        <v>0</v>
      </c>
      <c r="Z29" s="114">
        <f t="shared" si="22"/>
        <v>267.01</v>
      </c>
    </row>
    <row r="30" spans="1:26" s="35" customFormat="1" ht="12.75">
      <c r="A30" s="160">
        <f t="shared" si="12"/>
        <v>21</v>
      </c>
      <c r="B30" s="62" t="str">
        <f t="shared" si="13"/>
        <v>SPITAL JUDETEAN BAIA MARE</v>
      </c>
      <c r="C30" s="76"/>
      <c r="D30" s="65">
        <v>1160042</v>
      </c>
      <c r="E30" s="77">
        <v>43571</v>
      </c>
      <c r="F30" s="78">
        <v>28.28</v>
      </c>
      <c r="G30" s="61"/>
      <c r="H30" s="200"/>
      <c r="I30" s="61"/>
      <c r="J30" s="63">
        <f t="shared" si="14"/>
        <v>28.28</v>
      </c>
      <c r="L30" s="64">
        <f t="shared" si="15"/>
        <v>28.28</v>
      </c>
      <c r="N30" s="180">
        <f t="shared" si="11"/>
        <v>21</v>
      </c>
      <c r="O30" s="105" t="s">
        <v>37</v>
      </c>
      <c r="P30" s="182" t="s">
        <v>39</v>
      </c>
      <c r="Q30" s="106" t="s">
        <v>39</v>
      </c>
      <c r="R30" s="107" t="s">
        <v>51</v>
      </c>
      <c r="S30" s="108" t="s">
        <v>56</v>
      </c>
      <c r="T30" s="109">
        <f t="shared" si="16"/>
        <v>1160042</v>
      </c>
      <c r="U30" s="110">
        <f t="shared" si="17"/>
        <v>43571</v>
      </c>
      <c r="V30" s="111">
        <f t="shared" si="18"/>
        <v>28.28</v>
      </c>
      <c r="W30" s="112">
        <f t="shared" si="19"/>
        <v>28.28</v>
      </c>
      <c r="X30" s="113">
        <f t="shared" si="20"/>
        <v>0</v>
      </c>
      <c r="Y30" s="112">
        <f t="shared" si="21"/>
        <v>0</v>
      </c>
      <c r="Z30" s="114">
        <f t="shared" si="22"/>
        <v>28.28</v>
      </c>
    </row>
    <row r="31" spans="1:26" s="35" customFormat="1" ht="12.75">
      <c r="A31" s="160">
        <f t="shared" si="12"/>
        <v>22</v>
      </c>
      <c r="B31" s="62" t="str">
        <f t="shared" si="13"/>
        <v>SPITAL JUDETEAN BAIA MARE</v>
      </c>
      <c r="C31" s="76"/>
      <c r="D31" s="65">
        <v>1138</v>
      </c>
      <c r="E31" s="77">
        <v>43580</v>
      </c>
      <c r="F31" s="67">
        <v>81.29</v>
      </c>
      <c r="G31" s="61"/>
      <c r="H31" s="200"/>
      <c r="I31" s="61"/>
      <c r="J31" s="63">
        <f t="shared" si="14"/>
        <v>81.29</v>
      </c>
      <c r="L31" s="64">
        <f t="shared" si="15"/>
        <v>81.29</v>
      </c>
      <c r="N31" s="180">
        <f t="shared" si="11"/>
        <v>22</v>
      </c>
      <c r="O31" s="105" t="s">
        <v>37</v>
      </c>
      <c r="P31" s="182" t="s">
        <v>39</v>
      </c>
      <c r="Q31" s="106" t="s">
        <v>39</v>
      </c>
      <c r="R31" s="107" t="s">
        <v>51</v>
      </c>
      <c r="S31" s="108" t="s">
        <v>56</v>
      </c>
      <c r="T31" s="109">
        <f t="shared" si="16"/>
        <v>1138</v>
      </c>
      <c r="U31" s="110">
        <f t="shared" si="17"/>
        <v>43580</v>
      </c>
      <c r="V31" s="111">
        <f t="shared" si="18"/>
        <v>81.29</v>
      </c>
      <c r="W31" s="112">
        <f t="shared" si="19"/>
        <v>81.29</v>
      </c>
      <c r="X31" s="113">
        <f t="shared" si="20"/>
        <v>0</v>
      </c>
      <c r="Y31" s="112">
        <f t="shared" si="21"/>
        <v>0</v>
      </c>
      <c r="Z31" s="114">
        <f t="shared" si="22"/>
        <v>81.29</v>
      </c>
    </row>
    <row r="32" spans="1:26" s="35" customFormat="1" ht="12.75">
      <c r="A32" s="160">
        <f t="shared" si="12"/>
        <v>23</v>
      </c>
      <c r="B32" s="62" t="str">
        <f t="shared" si="13"/>
        <v>SPITAL JUDETEAN BAIA MARE</v>
      </c>
      <c r="C32" s="76"/>
      <c r="D32" s="65">
        <v>84</v>
      </c>
      <c r="E32" s="77">
        <v>43578</v>
      </c>
      <c r="F32" s="78">
        <v>305.98</v>
      </c>
      <c r="G32" s="61"/>
      <c r="H32" s="200"/>
      <c r="I32" s="61"/>
      <c r="J32" s="63">
        <f t="shared" si="14"/>
        <v>305.98</v>
      </c>
      <c r="L32" s="64">
        <f t="shared" si="15"/>
        <v>305.98</v>
      </c>
      <c r="N32" s="180">
        <f t="shared" si="11"/>
        <v>23</v>
      </c>
      <c r="O32" s="105" t="s">
        <v>37</v>
      </c>
      <c r="P32" s="182" t="s">
        <v>39</v>
      </c>
      <c r="Q32" s="106" t="s">
        <v>39</v>
      </c>
      <c r="R32" s="107" t="s">
        <v>51</v>
      </c>
      <c r="S32" s="108" t="s">
        <v>56</v>
      </c>
      <c r="T32" s="109">
        <f t="shared" si="16"/>
        <v>84</v>
      </c>
      <c r="U32" s="110">
        <f t="shared" si="17"/>
        <v>43578</v>
      </c>
      <c r="V32" s="111">
        <f t="shared" si="18"/>
        <v>305.98</v>
      </c>
      <c r="W32" s="112">
        <f t="shared" si="19"/>
        <v>305.98</v>
      </c>
      <c r="X32" s="113">
        <f t="shared" si="20"/>
        <v>0</v>
      </c>
      <c r="Y32" s="112">
        <f t="shared" si="21"/>
        <v>0</v>
      </c>
      <c r="Z32" s="114">
        <f t="shared" si="22"/>
        <v>305.98</v>
      </c>
    </row>
    <row r="33" spans="1:26" s="35" customFormat="1" ht="12.75">
      <c r="A33" s="160">
        <f t="shared" si="12"/>
        <v>24</v>
      </c>
      <c r="B33" s="62" t="str">
        <f t="shared" si="13"/>
        <v>SPITAL JUDETEAN BAIA MARE</v>
      </c>
      <c r="C33" s="76"/>
      <c r="D33" s="76">
        <v>1134</v>
      </c>
      <c r="E33" s="77">
        <v>43578</v>
      </c>
      <c r="F33" s="78">
        <v>27.5</v>
      </c>
      <c r="G33" s="61"/>
      <c r="H33" s="200"/>
      <c r="I33" s="61"/>
      <c r="J33" s="63">
        <f t="shared" si="14"/>
        <v>27.5</v>
      </c>
      <c r="L33" s="64">
        <f t="shared" si="15"/>
        <v>27.5</v>
      </c>
      <c r="N33" s="180">
        <f t="shared" si="11"/>
        <v>24</v>
      </c>
      <c r="O33" s="105" t="s">
        <v>37</v>
      </c>
      <c r="P33" s="182" t="s">
        <v>39</v>
      </c>
      <c r="Q33" s="106" t="s">
        <v>39</v>
      </c>
      <c r="R33" s="107" t="s">
        <v>51</v>
      </c>
      <c r="S33" s="108" t="s">
        <v>56</v>
      </c>
      <c r="T33" s="109">
        <f t="shared" si="16"/>
        <v>1134</v>
      </c>
      <c r="U33" s="110">
        <f t="shared" si="17"/>
        <v>43578</v>
      </c>
      <c r="V33" s="111">
        <f t="shared" si="18"/>
        <v>27.5</v>
      </c>
      <c r="W33" s="112">
        <f t="shared" si="19"/>
        <v>27.5</v>
      </c>
      <c r="X33" s="113">
        <f t="shared" si="20"/>
        <v>0</v>
      </c>
      <c r="Y33" s="112">
        <f t="shared" si="21"/>
        <v>0</v>
      </c>
      <c r="Z33" s="114">
        <f t="shared" si="22"/>
        <v>27.5</v>
      </c>
    </row>
    <row r="34" spans="1:26" s="35" customFormat="1" ht="12.75">
      <c r="A34" s="160">
        <f t="shared" si="12"/>
        <v>25</v>
      </c>
      <c r="B34" s="62" t="str">
        <f t="shared" si="13"/>
        <v>SPITAL JUDETEAN BAIA MARE</v>
      </c>
      <c r="C34" s="76"/>
      <c r="D34" s="76">
        <v>1133</v>
      </c>
      <c r="E34" s="77">
        <v>43578</v>
      </c>
      <c r="F34" s="78">
        <v>54.65</v>
      </c>
      <c r="G34" s="61"/>
      <c r="H34" s="200"/>
      <c r="I34" s="61"/>
      <c r="J34" s="63">
        <f t="shared" si="14"/>
        <v>54.65</v>
      </c>
      <c r="L34" s="64">
        <f t="shared" si="15"/>
        <v>54.65</v>
      </c>
      <c r="N34" s="180">
        <f t="shared" si="11"/>
        <v>25</v>
      </c>
      <c r="O34" s="105" t="s">
        <v>37</v>
      </c>
      <c r="P34" s="182" t="s">
        <v>39</v>
      </c>
      <c r="Q34" s="106" t="s">
        <v>39</v>
      </c>
      <c r="R34" s="107" t="s">
        <v>51</v>
      </c>
      <c r="S34" s="108" t="s">
        <v>56</v>
      </c>
      <c r="T34" s="109">
        <f t="shared" si="16"/>
        <v>1133</v>
      </c>
      <c r="U34" s="110">
        <f t="shared" si="17"/>
        <v>43578</v>
      </c>
      <c r="V34" s="111">
        <f t="shared" si="18"/>
        <v>54.65</v>
      </c>
      <c r="W34" s="112">
        <f t="shared" si="19"/>
        <v>54.65</v>
      </c>
      <c r="X34" s="113">
        <f t="shared" si="20"/>
        <v>0</v>
      </c>
      <c r="Y34" s="112">
        <f t="shared" si="21"/>
        <v>0</v>
      </c>
      <c r="Z34" s="114">
        <f t="shared" si="22"/>
        <v>54.65</v>
      </c>
    </row>
    <row r="35" spans="1:26" s="35" customFormat="1" ht="12.75">
      <c r="A35" s="160">
        <f t="shared" si="12"/>
        <v>26</v>
      </c>
      <c r="B35" s="62" t="str">
        <f t="shared" si="13"/>
        <v>SPITAL JUDETEAN BAIA MARE</v>
      </c>
      <c r="C35" s="76"/>
      <c r="D35" s="76">
        <v>626</v>
      </c>
      <c r="E35" s="77">
        <v>43587</v>
      </c>
      <c r="F35" s="67">
        <v>154.31</v>
      </c>
      <c r="G35" s="61"/>
      <c r="H35" s="200"/>
      <c r="I35" s="61"/>
      <c r="J35" s="63">
        <f t="shared" si="14"/>
        <v>154.31</v>
      </c>
      <c r="L35" s="64">
        <f t="shared" si="15"/>
        <v>154.31</v>
      </c>
      <c r="N35" s="180">
        <f t="shared" si="11"/>
        <v>26</v>
      </c>
      <c r="O35" s="105" t="s">
        <v>37</v>
      </c>
      <c r="P35" s="182" t="s">
        <v>39</v>
      </c>
      <c r="Q35" s="106" t="s">
        <v>39</v>
      </c>
      <c r="R35" s="107" t="s">
        <v>51</v>
      </c>
      <c r="S35" s="108" t="s">
        <v>56</v>
      </c>
      <c r="T35" s="109">
        <f t="shared" si="16"/>
        <v>626</v>
      </c>
      <c r="U35" s="110">
        <f t="shared" si="17"/>
        <v>43587</v>
      </c>
      <c r="V35" s="111">
        <f t="shared" si="18"/>
        <v>154.31</v>
      </c>
      <c r="W35" s="112">
        <f t="shared" si="19"/>
        <v>154.31</v>
      </c>
      <c r="X35" s="113">
        <f t="shared" si="20"/>
        <v>0</v>
      </c>
      <c r="Y35" s="112">
        <f t="shared" si="21"/>
        <v>0</v>
      </c>
      <c r="Z35" s="114">
        <f t="shared" si="22"/>
        <v>154.31</v>
      </c>
    </row>
    <row r="36" spans="1:26" s="35" customFormat="1" ht="12.75">
      <c r="A36" s="160">
        <f t="shared" si="12"/>
        <v>27</v>
      </c>
      <c r="B36" s="62" t="str">
        <f t="shared" si="13"/>
        <v>SPITAL JUDETEAN BAIA MARE</v>
      </c>
      <c r="C36" s="76"/>
      <c r="D36" s="76">
        <v>181</v>
      </c>
      <c r="E36" s="77">
        <v>43587</v>
      </c>
      <c r="F36" s="67">
        <v>29.79</v>
      </c>
      <c r="G36" s="61"/>
      <c r="H36" s="200"/>
      <c r="I36" s="61"/>
      <c r="J36" s="63">
        <f t="shared" si="14"/>
        <v>29.79</v>
      </c>
      <c r="L36" s="64">
        <f t="shared" si="15"/>
        <v>29.79</v>
      </c>
      <c r="N36" s="180">
        <f t="shared" si="11"/>
        <v>27</v>
      </c>
      <c r="O36" s="105" t="s">
        <v>37</v>
      </c>
      <c r="P36" s="182" t="s">
        <v>39</v>
      </c>
      <c r="Q36" s="106" t="s">
        <v>39</v>
      </c>
      <c r="R36" s="107" t="s">
        <v>51</v>
      </c>
      <c r="S36" s="108" t="s">
        <v>56</v>
      </c>
      <c r="T36" s="109">
        <f t="shared" si="16"/>
        <v>181</v>
      </c>
      <c r="U36" s="110">
        <f t="shared" si="17"/>
        <v>43587</v>
      </c>
      <c r="V36" s="111">
        <f t="shared" si="18"/>
        <v>29.79</v>
      </c>
      <c r="W36" s="112">
        <f t="shared" si="19"/>
        <v>29.79</v>
      </c>
      <c r="X36" s="113">
        <f t="shared" si="20"/>
        <v>0</v>
      </c>
      <c r="Y36" s="112">
        <f t="shared" si="21"/>
        <v>0</v>
      </c>
      <c r="Z36" s="114">
        <f t="shared" si="22"/>
        <v>29.79</v>
      </c>
    </row>
    <row r="37" spans="1:26" s="35" customFormat="1" ht="12.75">
      <c r="A37" s="160">
        <f t="shared" si="12"/>
        <v>28</v>
      </c>
      <c r="B37" s="62" t="str">
        <f t="shared" si="13"/>
        <v>SPITAL JUDETEAN BAIA MARE</v>
      </c>
      <c r="C37" s="76"/>
      <c r="D37" s="76">
        <v>28945</v>
      </c>
      <c r="E37" s="77">
        <v>43587</v>
      </c>
      <c r="F37" s="67">
        <v>61.85</v>
      </c>
      <c r="G37" s="61"/>
      <c r="H37" s="200"/>
      <c r="I37" s="61"/>
      <c r="J37" s="63">
        <f t="shared" si="14"/>
        <v>61.85</v>
      </c>
      <c r="L37" s="64">
        <f t="shared" si="15"/>
        <v>61.85</v>
      </c>
      <c r="N37" s="180">
        <f t="shared" si="11"/>
        <v>28</v>
      </c>
      <c r="O37" s="105" t="s">
        <v>37</v>
      </c>
      <c r="P37" s="182" t="s">
        <v>39</v>
      </c>
      <c r="Q37" s="106" t="s">
        <v>39</v>
      </c>
      <c r="R37" s="107" t="s">
        <v>51</v>
      </c>
      <c r="S37" s="108" t="s">
        <v>56</v>
      </c>
      <c r="T37" s="109">
        <f t="shared" si="16"/>
        <v>28945</v>
      </c>
      <c r="U37" s="110">
        <f t="shared" si="17"/>
        <v>43587</v>
      </c>
      <c r="V37" s="111">
        <f t="shared" si="18"/>
        <v>61.85</v>
      </c>
      <c r="W37" s="112">
        <f t="shared" si="19"/>
        <v>61.85</v>
      </c>
      <c r="X37" s="113">
        <f t="shared" si="20"/>
        <v>0</v>
      </c>
      <c r="Y37" s="112">
        <f t="shared" si="21"/>
        <v>0</v>
      </c>
      <c r="Z37" s="114">
        <f t="shared" si="22"/>
        <v>61.85</v>
      </c>
    </row>
    <row r="38" spans="1:26" s="35" customFormat="1" ht="12.75">
      <c r="A38" s="160">
        <f t="shared" si="12"/>
        <v>29</v>
      </c>
      <c r="B38" s="62" t="str">
        <f t="shared" si="13"/>
        <v>SPITAL JUDETEAN BAIA MARE</v>
      </c>
      <c r="C38" s="76"/>
      <c r="D38" s="76">
        <v>179</v>
      </c>
      <c r="E38" s="77">
        <v>43587</v>
      </c>
      <c r="F38" s="67">
        <v>21.08</v>
      </c>
      <c r="G38" s="61"/>
      <c r="H38" s="200"/>
      <c r="I38" s="61"/>
      <c r="J38" s="63">
        <f t="shared" si="14"/>
        <v>21.08</v>
      </c>
      <c r="L38" s="64">
        <f t="shared" si="15"/>
        <v>21.08</v>
      </c>
      <c r="N38" s="180">
        <f t="shared" si="11"/>
        <v>29</v>
      </c>
      <c r="O38" s="105" t="s">
        <v>37</v>
      </c>
      <c r="P38" s="182" t="s">
        <v>39</v>
      </c>
      <c r="Q38" s="106" t="s">
        <v>39</v>
      </c>
      <c r="R38" s="107" t="s">
        <v>51</v>
      </c>
      <c r="S38" s="108" t="s">
        <v>56</v>
      </c>
      <c r="T38" s="109">
        <f t="shared" si="16"/>
        <v>179</v>
      </c>
      <c r="U38" s="110">
        <f t="shared" si="17"/>
        <v>43587</v>
      </c>
      <c r="V38" s="111">
        <f t="shared" si="18"/>
        <v>21.08</v>
      </c>
      <c r="W38" s="112">
        <f t="shared" si="19"/>
        <v>21.08</v>
      </c>
      <c r="X38" s="113">
        <f t="shared" si="20"/>
        <v>0</v>
      </c>
      <c r="Y38" s="112">
        <f t="shared" si="21"/>
        <v>0</v>
      </c>
      <c r="Z38" s="114">
        <f t="shared" si="22"/>
        <v>21.08</v>
      </c>
    </row>
    <row r="39" spans="1:26" s="35" customFormat="1" ht="12.75">
      <c r="A39" s="160">
        <f t="shared" si="12"/>
        <v>30</v>
      </c>
      <c r="B39" s="62" t="str">
        <f t="shared" si="13"/>
        <v>SPITAL JUDETEAN BAIA MARE</v>
      </c>
      <c r="C39" s="76"/>
      <c r="D39" s="76">
        <v>427</v>
      </c>
      <c r="E39" s="77">
        <v>43588</v>
      </c>
      <c r="F39" s="67">
        <v>78.17</v>
      </c>
      <c r="G39" s="61"/>
      <c r="H39" s="200"/>
      <c r="I39" s="61"/>
      <c r="J39" s="63">
        <f t="shared" si="14"/>
        <v>78.17</v>
      </c>
      <c r="L39" s="64">
        <f t="shared" si="15"/>
        <v>78.17</v>
      </c>
      <c r="N39" s="180">
        <f t="shared" si="11"/>
        <v>30</v>
      </c>
      <c r="O39" s="105" t="s">
        <v>37</v>
      </c>
      <c r="P39" s="182" t="s">
        <v>39</v>
      </c>
      <c r="Q39" s="106" t="s">
        <v>39</v>
      </c>
      <c r="R39" s="107" t="s">
        <v>51</v>
      </c>
      <c r="S39" s="108" t="s">
        <v>56</v>
      </c>
      <c r="T39" s="109">
        <f t="shared" si="16"/>
        <v>427</v>
      </c>
      <c r="U39" s="110">
        <f t="shared" si="17"/>
        <v>43588</v>
      </c>
      <c r="V39" s="111">
        <f t="shared" si="18"/>
        <v>78.17</v>
      </c>
      <c r="W39" s="112">
        <f t="shared" si="19"/>
        <v>78.17</v>
      </c>
      <c r="X39" s="113">
        <f t="shared" si="20"/>
        <v>0</v>
      </c>
      <c r="Y39" s="112">
        <f t="shared" si="21"/>
        <v>0</v>
      </c>
      <c r="Z39" s="114">
        <f t="shared" si="22"/>
        <v>78.17</v>
      </c>
    </row>
    <row r="40" spans="1:26" s="35" customFormat="1" ht="12.75">
      <c r="A40" s="160">
        <f t="shared" si="12"/>
        <v>31</v>
      </c>
      <c r="B40" s="62" t="str">
        <f t="shared" si="13"/>
        <v>SPITAL JUDETEAN BAIA MARE</v>
      </c>
      <c r="C40" s="76"/>
      <c r="D40" s="76">
        <v>28946</v>
      </c>
      <c r="E40" s="77">
        <v>43588</v>
      </c>
      <c r="F40" s="67">
        <v>58.14</v>
      </c>
      <c r="G40" s="61"/>
      <c r="H40" s="200"/>
      <c r="I40" s="61"/>
      <c r="J40" s="63">
        <f t="shared" si="14"/>
        <v>58.14</v>
      </c>
      <c r="L40" s="64">
        <f t="shared" si="15"/>
        <v>58.14</v>
      </c>
      <c r="N40" s="180">
        <f t="shared" si="11"/>
        <v>31</v>
      </c>
      <c r="O40" s="105" t="s">
        <v>37</v>
      </c>
      <c r="P40" s="182" t="s">
        <v>39</v>
      </c>
      <c r="Q40" s="106" t="s">
        <v>39</v>
      </c>
      <c r="R40" s="107" t="s">
        <v>51</v>
      </c>
      <c r="S40" s="108" t="s">
        <v>56</v>
      </c>
      <c r="T40" s="109">
        <f t="shared" si="16"/>
        <v>28946</v>
      </c>
      <c r="U40" s="110">
        <f t="shared" si="17"/>
        <v>43588</v>
      </c>
      <c r="V40" s="111">
        <f t="shared" si="18"/>
        <v>58.14</v>
      </c>
      <c r="W40" s="112">
        <f t="shared" si="19"/>
        <v>58.14</v>
      </c>
      <c r="X40" s="113">
        <f t="shared" si="20"/>
        <v>0</v>
      </c>
      <c r="Y40" s="112">
        <f t="shared" si="21"/>
        <v>0</v>
      </c>
      <c r="Z40" s="114">
        <f t="shared" si="22"/>
        <v>58.14</v>
      </c>
    </row>
    <row r="41" spans="1:26" s="35" customFormat="1" ht="12.75">
      <c r="A41" s="160">
        <f t="shared" si="12"/>
        <v>32</v>
      </c>
      <c r="B41" s="62" t="str">
        <f t="shared" si="13"/>
        <v>SPITAL JUDETEAN BAIA MARE</v>
      </c>
      <c r="C41" s="76"/>
      <c r="D41" s="76">
        <v>21</v>
      </c>
      <c r="E41" s="77">
        <v>43588</v>
      </c>
      <c r="F41" s="67">
        <v>85.18</v>
      </c>
      <c r="G41" s="61"/>
      <c r="H41" s="200"/>
      <c r="I41" s="61"/>
      <c r="J41" s="63">
        <f t="shared" si="14"/>
        <v>85.18</v>
      </c>
      <c r="L41" s="64">
        <f t="shared" si="15"/>
        <v>85.18</v>
      </c>
      <c r="N41" s="180">
        <f t="shared" si="11"/>
        <v>32</v>
      </c>
      <c r="O41" s="105" t="s">
        <v>37</v>
      </c>
      <c r="P41" s="182" t="s">
        <v>39</v>
      </c>
      <c r="Q41" s="106" t="s">
        <v>39</v>
      </c>
      <c r="R41" s="107" t="s">
        <v>51</v>
      </c>
      <c r="S41" s="108" t="s">
        <v>56</v>
      </c>
      <c r="T41" s="109">
        <f t="shared" si="16"/>
        <v>21</v>
      </c>
      <c r="U41" s="110">
        <f t="shared" si="17"/>
        <v>43588</v>
      </c>
      <c r="V41" s="111">
        <f t="shared" si="18"/>
        <v>85.18</v>
      </c>
      <c r="W41" s="112">
        <f t="shared" si="19"/>
        <v>85.18</v>
      </c>
      <c r="X41" s="113">
        <f t="shared" si="20"/>
        <v>0</v>
      </c>
      <c r="Y41" s="112">
        <f t="shared" si="21"/>
        <v>0</v>
      </c>
      <c r="Z41" s="114">
        <f t="shared" si="22"/>
        <v>85.18</v>
      </c>
    </row>
    <row r="42" spans="1:26" s="35" customFormat="1" ht="12.75">
      <c r="A42" s="160">
        <f t="shared" si="12"/>
        <v>33</v>
      </c>
      <c r="B42" s="62" t="str">
        <f t="shared" si="13"/>
        <v>SPITAL JUDETEAN BAIA MARE</v>
      </c>
      <c r="C42" s="76"/>
      <c r="D42" s="76">
        <v>7089</v>
      </c>
      <c r="E42" s="77">
        <v>43589</v>
      </c>
      <c r="F42" s="142">
        <v>334.89</v>
      </c>
      <c r="G42" s="61"/>
      <c r="H42" s="200"/>
      <c r="I42" s="61"/>
      <c r="J42" s="63">
        <f t="shared" si="14"/>
        <v>334.89</v>
      </c>
      <c r="L42" s="64">
        <f t="shared" si="15"/>
        <v>334.89</v>
      </c>
      <c r="N42" s="180">
        <f t="shared" si="11"/>
        <v>33</v>
      </c>
      <c r="O42" s="105" t="s">
        <v>37</v>
      </c>
      <c r="P42" s="182" t="s">
        <v>39</v>
      </c>
      <c r="Q42" s="106" t="s">
        <v>39</v>
      </c>
      <c r="R42" s="107" t="s">
        <v>51</v>
      </c>
      <c r="S42" s="108" t="s">
        <v>56</v>
      </c>
      <c r="T42" s="109">
        <f t="shared" si="16"/>
        <v>7089</v>
      </c>
      <c r="U42" s="110">
        <f t="shared" si="17"/>
        <v>43589</v>
      </c>
      <c r="V42" s="111">
        <f t="shared" si="18"/>
        <v>334.89</v>
      </c>
      <c r="W42" s="112">
        <f t="shared" si="19"/>
        <v>334.89</v>
      </c>
      <c r="X42" s="113">
        <f t="shared" si="20"/>
        <v>0</v>
      </c>
      <c r="Y42" s="112">
        <f t="shared" si="21"/>
        <v>0</v>
      </c>
      <c r="Z42" s="114">
        <f t="shared" si="22"/>
        <v>334.89</v>
      </c>
    </row>
    <row r="43" spans="1:26" s="35" customFormat="1" ht="12.75">
      <c r="A43" s="160">
        <f t="shared" si="12"/>
        <v>34</v>
      </c>
      <c r="B43" s="62" t="str">
        <f t="shared" si="13"/>
        <v>SPITAL JUDETEAN BAIA MARE</v>
      </c>
      <c r="C43" s="76"/>
      <c r="D43" s="76">
        <v>701590015</v>
      </c>
      <c r="E43" s="77">
        <v>43589</v>
      </c>
      <c r="F43" s="67">
        <v>204.14</v>
      </c>
      <c r="G43" s="61"/>
      <c r="H43" s="200"/>
      <c r="I43" s="61"/>
      <c r="J43" s="63">
        <f t="shared" si="14"/>
        <v>204.14</v>
      </c>
      <c r="L43" s="64">
        <f t="shared" si="15"/>
        <v>204.14</v>
      </c>
      <c r="N43" s="180">
        <f t="shared" si="11"/>
        <v>34</v>
      </c>
      <c r="O43" s="105" t="s">
        <v>37</v>
      </c>
      <c r="P43" s="182" t="s">
        <v>39</v>
      </c>
      <c r="Q43" s="106" t="s">
        <v>39</v>
      </c>
      <c r="R43" s="107" t="s">
        <v>51</v>
      </c>
      <c r="S43" s="108" t="s">
        <v>56</v>
      </c>
      <c r="T43" s="109">
        <f t="shared" si="16"/>
        <v>701590015</v>
      </c>
      <c r="U43" s="110">
        <f t="shared" si="17"/>
        <v>43589</v>
      </c>
      <c r="V43" s="111">
        <f t="shared" si="18"/>
        <v>204.14</v>
      </c>
      <c r="W43" s="112">
        <f t="shared" si="19"/>
        <v>204.14</v>
      </c>
      <c r="X43" s="113">
        <f t="shared" si="20"/>
        <v>0</v>
      </c>
      <c r="Y43" s="112">
        <f t="shared" si="21"/>
        <v>0</v>
      </c>
      <c r="Z43" s="114">
        <f t="shared" si="22"/>
        <v>204.14</v>
      </c>
    </row>
    <row r="44" spans="1:26" s="35" customFormat="1" ht="12.75">
      <c r="A44" s="160">
        <f t="shared" si="12"/>
        <v>35</v>
      </c>
      <c r="B44" s="62" t="str">
        <f t="shared" si="13"/>
        <v>SPITAL JUDETEAN BAIA MARE</v>
      </c>
      <c r="C44" s="76"/>
      <c r="D44" s="76">
        <v>701490018</v>
      </c>
      <c r="E44" s="77">
        <v>43591</v>
      </c>
      <c r="F44" s="67">
        <v>185.52</v>
      </c>
      <c r="G44" s="61"/>
      <c r="H44" s="200"/>
      <c r="I44" s="61"/>
      <c r="J44" s="63">
        <f aca="true" t="shared" si="23" ref="J44:J55">F44-G44-H44-I44</f>
        <v>185.52</v>
      </c>
      <c r="L44" s="64">
        <f t="shared" si="15"/>
        <v>185.52</v>
      </c>
      <c r="N44" s="180">
        <f t="shared" si="11"/>
        <v>35</v>
      </c>
      <c r="O44" s="105" t="s">
        <v>37</v>
      </c>
      <c r="P44" s="182" t="s">
        <v>39</v>
      </c>
      <c r="Q44" s="106" t="s">
        <v>39</v>
      </c>
      <c r="R44" s="107" t="s">
        <v>51</v>
      </c>
      <c r="S44" s="108" t="s">
        <v>56</v>
      </c>
      <c r="T44" s="109">
        <f aca="true" t="shared" si="24" ref="T44:T55">D44</f>
        <v>701490018</v>
      </c>
      <c r="U44" s="110">
        <f aca="true" t="shared" si="25" ref="U44:U55">IF(E44=0,"0",E44)</f>
        <v>43591</v>
      </c>
      <c r="V44" s="111">
        <f aca="true" t="shared" si="26" ref="V44:V55">F44</f>
        <v>185.52</v>
      </c>
      <c r="W44" s="112">
        <f aca="true" t="shared" si="27" ref="W44:W55">V44-X44</f>
        <v>185.52</v>
      </c>
      <c r="X44" s="113">
        <f aca="true" t="shared" si="28" ref="X44:X55">I44</f>
        <v>0</v>
      </c>
      <c r="Y44" s="112">
        <f aca="true" t="shared" si="29" ref="Y44:Y55">G44+H44</f>
        <v>0</v>
      </c>
      <c r="Z44" s="114">
        <f aca="true" t="shared" si="30" ref="Z44:Z55">W44-Y44</f>
        <v>185.52</v>
      </c>
    </row>
    <row r="45" spans="1:26" s="35" customFormat="1" ht="12.75">
      <c r="A45" s="160">
        <f t="shared" si="12"/>
        <v>36</v>
      </c>
      <c r="B45" s="62" t="str">
        <f t="shared" si="13"/>
        <v>SPITAL JUDETEAN BAIA MARE</v>
      </c>
      <c r="C45" s="76"/>
      <c r="D45" s="76">
        <v>1160044</v>
      </c>
      <c r="E45" s="77">
        <v>43592</v>
      </c>
      <c r="F45" s="67">
        <v>62.12</v>
      </c>
      <c r="G45" s="61"/>
      <c r="H45" s="200"/>
      <c r="I45" s="61"/>
      <c r="J45" s="63">
        <f t="shared" si="23"/>
        <v>62.12</v>
      </c>
      <c r="L45" s="64">
        <f t="shared" si="15"/>
        <v>62.12</v>
      </c>
      <c r="N45" s="180">
        <f t="shared" si="11"/>
        <v>36</v>
      </c>
      <c r="O45" s="105" t="s">
        <v>37</v>
      </c>
      <c r="P45" s="182" t="s">
        <v>39</v>
      </c>
      <c r="Q45" s="106" t="s">
        <v>39</v>
      </c>
      <c r="R45" s="107" t="s">
        <v>51</v>
      </c>
      <c r="S45" s="108" t="s">
        <v>56</v>
      </c>
      <c r="T45" s="109">
        <f t="shared" si="24"/>
        <v>1160044</v>
      </c>
      <c r="U45" s="110">
        <f t="shared" si="25"/>
        <v>43592</v>
      </c>
      <c r="V45" s="111">
        <f t="shared" si="26"/>
        <v>62.12</v>
      </c>
      <c r="W45" s="112">
        <f t="shared" si="27"/>
        <v>62.12</v>
      </c>
      <c r="X45" s="113">
        <f t="shared" si="28"/>
        <v>0</v>
      </c>
      <c r="Y45" s="112">
        <f t="shared" si="29"/>
        <v>0</v>
      </c>
      <c r="Z45" s="114">
        <f t="shared" si="30"/>
        <v>62.12</v>
      </c>
    </row>
    <row r="46" spans="1:26" s="35" customFormat="1" ht="12.75">
      <c r="A46" s="160">
        <f>N46</f>
        <v>37</v>
      </c>
      <c r="B46" s="62" t="str">
        <f>O46</f>
        <v>SPITAL JUDETEAN BAIA MARE</v>
      </c>
      <c r="C46" s="76"/>
      <c r="D46" s="76">
        <v>212</v>
      </c>
      <c r="E46" s="77">
        <v>43592</v>
      </c>
      <c r="F46" s="78">
        <v>30.18</v>
      </c>
      <c r="G46" s="61"/>
      <c r="H46" s="200"/>
      <c r="I46" s="61"/>
      <c r="J46" s="63">
        <f t="shared" si="23"/>
        <v>30.18</v>
      </c>
      <c r="L46" s="64">
        <f>F46</f>
        <v>30.18</v>
      </c>
      <c r="N46" s="180">
        <f t="shared" si="11"/>
        <v>37</v>
      </c>
      <c r="O46" s="105" t="s">
        <v>37</v>
      </c>
      <c r="P46" s="182" t="s">
        <v>39</v>
      </c>
      <c r="Q46" s="106" t="s">
        <v>39</v>
      </c>
      <c r="R46" s="107" t="s">
        <v>51</v>
      </c>
      <c r="S46" s="108" t="s">
        <v>56</v>
      </c>
      <c r="T46" s="109">
        <f t="shared" si="24"/>
        <v>212</v>
      </c>
      <c r="U46" s="110">
        <f t="shared" si="25"/>
        <v>43592</v>
      </c>
      <c r="V46" s="111">
        <f t="shared" si="26"/>
        <v>30.18</v>
      </c>
      <c r="W46" s="112">
        <f t="shared" si="27"/>
        <v>30.18</v>
      </c>
      <c r="X46" s="113">
        <f t="shared" si="28"/>
        <v>0</v>
      </c>
      <c r="Y46" s="112">
        <f t="shared" si="29"/>
        <v>0</v>
      </c>
      <c r="Z46" s="114">
        <f t="shared" si="30"/>
        <v>30.18</v>
      </c>
    </row>
    <row r="47" spans="1:26" s="35" customFormat="1" ht="12.75">
      <c r="A47" s="160">
        <f t="shared" si="12"/>
        <v>38</v>
      </c>
      <c r="B47" s="62" t="str">
        <f t="shared" si="13"/>
        <v>SPITAL JUDETEAN BAIA MARE</v>
      </c>
      <c r="C47" s="76"/>
      <c r="D47" s="76">
        <v>66</v>
      </c>
      <c r="E47" s="77">
        <v>43593</v>
      </c>
      <c r="F47" s="78">
        <v>68.85</v>
      </c>
      <c r="G47" s="61"/>
      <c r="H47" s="200"/>
      <c r="I47" s="61"/>
      <c r="J47" s="63">
        <f t="shared" si="23"/>
        <v>68.85</v>
      </c>
      <c r="L47" s="64">
        <f t="shared" si="15"/>
        <v>68.85</v>
      </c>
      <c r="N47" s="180">
        <f t="shared" si="11"/>
        <v>38</v>
      </c>
      <c r="O47" s="105" t="s">
        <v>37</v>
      </c>
      <c r="P47" s="182" t="s">
        <v>39</v>
      </c>
      <c r="Q47" s="106" t="s">
        <v>39</v>
      </c>
      <c r="R47" s="107" t="s">
        <v>51</v>
      </c>
      <c r="S47" s="108" t="s">
        <v>56</v>
      </c>
      <c r="T47" s="109">
        <f t="shared" si="24"/>
        <v>66</v>
      </c>
      <c r="U47" s="110">
        <f t="shared" si="25"/>
        <v>43593</v>
      </c>
      <c r="V47" s="111">
        <f t="shared" si="26"/>
        <v>68.85</v>
      </c>
      <c r="W47" s="112">
        <f t="shared" si="27"/>
        <v>68.85</v>
      </c>
      <c r="X47" s="113">
        <f t="shared" si="28"/>
        <v>0</v>
      </c>
      <c r="Y47" s="112">
        <f t="shared" si="29"/>
        <v>0</v>
      </c>
      <c r="Z47" s="114">
        <f t="shared" si="30"/>
        <v>68.85</v>
      </c>
    </row>
    <row r="48" spans="1:26" s="35" customFormat="1" ht="12.75">
      <c r="A48" s="160">
        <f aca="true" t="shared" si="31" ref="A48:B54">N48</f>
        <v>39</v>
      </c>
      <c r="B48" s="62" t="str">
        <f t="shared" si="31"/>
        <v>SPITAL JUDETEAN BAIA MARE</v>
      </c>
      <c r="C48" s="76"/>
      <c r="D48" s="65">
        <v>264</v>
      </c>
      <c r="E48" s="77">
        <v>43593</v>
      </c>
      <c r="F48" s="78">
        <v>132.3</v>
      </c>
      <c r="G48" s="61"/>
      <c r="H48" s="200"/>
      <c r="I48" s="61"/>
      <c r="J48" s="63">
        <f t="shared" si="23"/>
        <v>132.3</v>
      </c>
      <c r="L48" s="64">
        <f aca="true" t="shared" si="32" ref="L48:L55">F48</f>
        <v>132.3</v>
      </c>
      <c r="N48" s="180">
        <f t="shared" si="11"/>
        <v>39</v>
      </c>
      <c r="O48" s="105" t="s">
        <v>37</v>
      </c>
      <c r="P48" s="182" t="s">
        <v>39</v>
      </c>
      <c r="Q48" s="106" t="s">
        <v>39</v>
      </c>
      <c r="R48" s="107" t="s">
        <v>51</v>
      </c>
      <c r="S48" s="108" t="s">
        <v>56</v>
      </c>
      <c r="T48" s="109">
        <f t="shared" si="24"/>
        <v>264</v>
      </c>
      <c r="U48" s="110">
        <f t="shared" si="25"/>
        <v>43593</v>
      </c>
      <c r="V48" s="111">
        <f t="shared" si="26"/>
        <v>132.3</v>
      </c>
      <c r="W48" s="112">
        <f t="shared" si="27"/>
        <v>132.3</v>
      </c>
      <c r="X48" s="113">
        <f t="shared" si="28"/>
        <v>0</v>
      </c>
      <c r="Y48" s="112">
        <f t="shared" si="29"/>
        <v>0</v>
      </c>
      <c r="Z48" s="114">
        <f t="shared" si="30"/>
        <v>132.3</v>
      </c>
    </row>
    <row r="49" spans="1:26" s="35" customFormat="1" ht="12.75">
      <c r="A49" s="160">
        <f t="shared" si="31"/>
        <v>40</v>
      </c>
      <c r="B49" s="62" t="str">
        <f t="shared" si="31"/>
        <v>SPITAL JUDETEAN BAIA MARE</v>
      </c>
      <c r="C49" s="76"/>
      <c r="D49" s="65">
        <v>628</v>
      </c>
      <c r="E49" s="77">
        <v>43594</v>
      </c>
      <c r="F49" s="67">
        <v>63.59</v>
      </c>
      <c r="G49" s="61"/>
      <c r="H49" s="200"/>
      <c r="I49" s="61"/>
      <c r="J49" s="63">
        <f t="shared" si="23"/>
        <v>63.59</v>
      </c>
      <c r="L49" s="64">
        <f t="shared" si="32"/>
        <v>63.59</v>
      </c>
      <c r="N49" s="180">
        <f t="shared" si="11"/>
        <v>40</v>
      </c>
      <c r="O49" s="105" t="s">
        <v>37</v>
      </c>
      <c r="P49" s="182" t="s">
        <v>39</v>
      </c>
      <c r="Q49" s="106" t="s">
        <v>39</v>
      </c>
      <c r="R49" s="107" t="s">
        <v>51</v>
      </c>
      <c r="S49" s="108" t="s">
        <v>56</v>
      </c>
      <c r="T49" s="109">
        <f t="shared" si="24"/>
        <v>628</v>
      </c>
      <c r="U49" s="110">
        <f t="shared" si="25"/>
        <v>43594</v>
      </c>
      <c r="V49" s="111">
        <f t="shared" si="26"/>
        <v>63.59</v>
      </c>
      <c r="W49" s="112">
        <f t="shared" si="27"/>
        <v>63.59</v>
      </c>
      <c r="X49" s="113">
        <f t="shared" si="28"/>
        <v>0</v>
      </c>
      <c r="Y49" s="112">
        <f t="shared" si="29"/>
        <v>0</v>
      </c>
      <c r="Z49" s="114">
        <f t="shared" si="30"/>
        <v>63.59</v>
      </c>
    </row>
    <row r="50" spans="1:26" s="35" customFormat="1" ht="12.75">
      <c r="A50" s="160">
        <f t="shared" si="31"/>
        <v>41</v>
      </c>
      <c r="B50" s="62" t="str">
        <f t="shared" si="31"/>
        <v>SPITAL JUDETEAN BAIA MARE</v>
      </c>
      <c r="C50" s="76"/>
      <c r="D50" s="65">
        <v>450</v>
      </c>
      <c r="E50" s="77">
        <v>43594</v>
      </c>
      <c r="F50" s="67">
        <v>97.43</v>
      </c>
      <c r="G50" s="61"/>
      <c r="H50" s="200"/>
      <c r="I50" s="61"/>
      <c r="J50" s="63">
        <f t="shared" si="23"/>
        <v>97.43</v>
      </c>
      <c r="L50" s="64">
        <f t="shared" si="32"/>
        <v>97.43</v>
      </c>
      <c r="N50" s="180">
        <f t="shared" si="11"/>
        <v>41</v>
      </c>
      <c r="O50" s="105" t="s">
        <v>37</v>
      </c>
      <c r="P50" s="182" t="s">
        <v>39</v>
      </c>
      <c r="Q50" s="106" t="s">
        <v>39</v>
      </c>
      <c r="R50" s="107" t="s">
        <v>51</v>
      </c>
      <c r="S50" s="108" t="s">
        <v>56</v>
      </c>
      <c r="T50" s="109">
        <f t="shared" si="24"/>
        <v>450</v>
      </c>
      <c r="U50" s="110">
        <f t="shared" si="25"/>
        <v>43594</v>
      </c>
      <c r="V50" s="111">
        <f t="shared" si="26"/>
        <v>97.43</v>
      </c>
      <c r="W50" s="112">
        <f t="shared" si="27"/>
        <v>97.43</v>
      </c>
      <c r="X50" s="113">
        <f t="shared" si="28"/>
        <v>0</v>
      </c>
      <c r="Y50" s="112">
        <f t="shared" si="29"/>
        <v>0</v>
      </c>
      <c r="Z50" s="114">
        <f t="shared" si="30"/>
        <v>97.43</v>
      </c>
    </row>
    <row r="51" spans="1:26" s="35" customFormat="1" ht="12.75">
      <c r="A51" s="160">
        <f t="shared" si="31"/>
        <v>42</v>
      </c>
      <c r="B51" s="62" t="str">
        <f t="shared" si="31"/>
        <v>SPITAL JUDETEAN BAIA MARE</v>
      </c>
      <c r="C51" s="76"/>
      <c r="D51" s="65">
        <v>1150</v>
      </c>
      <c r="E51" s="77">
        <v>43594</v>
      </c>
      <c r="F51" s="67">
        <v>297.23</v>
      </c>
      <c r="G51" s="61"/>
      <c r="H51" s="200"/>
      <c r="I51" s="61"/>
      <c r="J51" s="63">
        <f t="shared" si="23"/>
        <v>297.23</v>
      </c>
      <c r="L51" s="64">
        <f t="shared" si="32"/>
        <v>297.23</v>
      </c>
      <c r="N51" s="180">
        <f t="shared" si="11"/>
        <v>42</v>
      </c>
      <c r="O51" s="105" t="s">
        <v>37</v>
      </c>
      <c r="P51" s="182" t="s">
        <v>39</v>
      </c>
      <c r="Q51" s="106" t="s">
        <v>39</v>
      </c>
      <c r="R51" s="107" t="s">
        <v>51</v>
      </c>
      <c r="S51" s="108" t="s">
        <v>56</v>
      </c>
      <c r="T51" s="109">
        <f t="shared" si="24"/>
        <v>1150</v>
      </c>
      <c r="U51" s="110">
        <f t="shared" si="25"/>
        <v>43594</v>
      </c>
      <c r="V51" s="111">
        <f t="shared" si="26"/>
        <v>297.23</v>
      </c>
      <c r="W51" s="112">
        <f t="shared" si="27"/>
        <v>297.23</v>
      </c>
      <c r="X51" s="113">
        <f t="shared" si="28"/>
        <v>0</v>
      </c>
      <c r="Y51" s="112">
        <f t="shared" si="29"/>
        <v>0</v>
      </c>
      <c r="Z51" s="114">
        <f t="shared" si="30"/>
        <v>297.23</v>
      </c>
    </row>
    <row r="52" spans="1:26" s="35" customFormat="1" ht="12.75">
      <c r="A52" s="160">
        <f t="shared" si="31"/>
        <v>43</v>
      </c>
      <c r="B52" s="62" t="str">
        <f t="shared" si="31"/>
        <v>SPITAL JUDETEAN BAIA MARE</v>
      </c>
      <c r="C52" s="76"/>
      <c r="D52" s="65">
        <v>216</v>
      </c>
      <c r="E52" s="77">
        <v>43594</v>
      </c>
      <c r="F52" s="67">
        <v>148.73</v>
      </c>
      <c r="G52" s="61"/>
      <c r="H52" s="200"/>
      <c r="I52" s="61"/>
      <c r="J52" s="63">
        <f t="shared" si="23"/>
        <v>148.73</v>
      </c>
      <c r="L52" s="64">
        <f t="shared" si="32"/>
        <v>148.73</v>
      </c>
      <c r="N52" s="180">
        <f t="shared" si="11"/>
        <v>43</v>
      </c>
      <c r="O52" s="105" t="s">
        <v>37</v>
      </c>
      <c r="P52" s="182" t="s">
        <v>39</v>
      </c>
      <c r="Q52" s="106" t="s">
        <v>39</v>
      </c>
      <c r="R52" s="107" t="s">
        <v>51</v>
      </c>
      <c r="S52" s="108" t="s">
        <v>56</v>
      </c>
      <c r="T52" s="109">
        <f t="shared" si="24"/>
        <v>216</v>
      </c>
      <c r="U52" s="110">
        <f t="shared" si="25"/>
        <v>43594</v>
      </c>
      <c r="V52" s="111">
        <f t="shared" si="26"/>
        <v>148.73</v>
      </c>
      <c r="W52" s="112">
        <f t="shared" si="27"/>
        <v>148.73</v>
      </c>
      <c r="X52" s="113">
        <f t="shared" si="28"/>
        <v>0</v>
      </c>
      <c r="Y52" s="112">
        <f t="shared" si="29"/>
        <v>0</v>
      </c>
      <c r="Z52" s="114">
        <f t="shared" si="30"/>
        <v>148.73</v>
      </c>
    </row>
    <row r="53" spans="1:26" s="35" customFormat="1" ht="12.75">
      <c r="A53" s="160">
        <f t="shared" si="31"/>
        <v>44</v>
      </c>
      <c r="B53" s="62" t="str">
        <f t="shared" si="31"/>
        <v>SPITAL JUDETEAN BAIA MARE</v>
      </c>
      <c r="C53" s="76"/>
      <c r="D53" s="65">
        <v>215</v>
      </c>
      <c r="E53" s="77">
        <v>43594</v>
      </c>
      <c r="F53" s="78">
        <v>68.38</v>
      </c>
      <c r="G53" s="61"/>
      <c r="H53" s="200"/>
      <c r="I53" s="61"/>
      <c r="J53" s="63">
        <f t="shared" si="23"/>
        <v>68.38</v>
      </c>
      <c r="L53" s="64">
        <f t="shared" si="32"/>
        <v>68.38</v>
      </c>
      <c r="N53" s="180">
        <f t="shared" si="11"/>
        <v>44</v>
      </c>
      <c r="O53" s="105" t="s">
        <v>37</v>
      </c>
      <c r="P53" s="182" t="s">
        <v>39</v>
      </c>
      <c r="Q53" s="106" t="s">
        <v>39</v>
      </c>
      <c r="R53" s="107" t="s">
        <v>51</v>
      </c>
      <c r="S53" s="108" t="s">
        <v>56</v>
      </c>
      <c r="T53" s="109">
        <f t="shared" si="24"/>
        <v>215</v>
      </c>
      <c r="U53" s="110">
        <f t="shared" si="25"/>
        <v>43594</v>
      </c>
      <c r="V53" s="111">
        <f t="shared" si="26"/>
        <v>68.38</v>
      </c>
      <c r="W53" s="112">
        <f t="shared" si="27"/>
        <v>68.38</v>
      </c>
      <c r="X53" s="113">
        <f t="shared" si="28"/>
        <v>0</v>
      </c>
      <c r="Y53" s="112">
        <f t="shared" si="29"/>
        <v>0</v>
      </c>
      <c r="Z53" s="114">
        <f t="shared" si="30"/>
        <v>68.38</v>
      </c>
    </row>
    <row r="54" spans="1:26" s="35" customFormat="1" ht="12.75">
      <c r="A54" s="160">
        <f t="shared" si="31"/>
        <v>45</v>
      </c>
      <c r="B54" s="62" t="str">
        <f t="shared" si="31"/>
        <v>SPITAL JUDETEAN BAIA MARE</v>
      </c>
      <c r="C54" s="76"/>
      <c r="D54" s="76">
        <v>117</v>
      </c>
      <c r="E54" s="77">
        <v>43594</v>
      </c>
      <c r="F54" s="78">
        <v>133.97</v>
      </c>
      <c r="G54" s="61"/>
      <c r="H54" s="200"/>
      <c r="I54" s="61"/>
      <c r="J54" s="63">
        <f t="shared" si="23"/>
        <v>133.97</v>
      </c>
      <c r="L54" s="64">
        <f t="shared" si="32"/>
        <v>133.97</v>
      </c>
      <c r="N54" s="180">
        <f t="shared" si="11"/>
        <v>45</v>
      </c>
      <c r="O54" s="105" t="s">
        <v>37</v>
      </c>
      <c r="P54" s="182" t="s">
        <v>39</v>
      </c>
      <c r="Q54" s="106" t="s">
        <v>39</v>
      </c>
      <c r="R54" s="107" t="s">
        <v>51</v>
      </c>
      <c r="S54" s="108" t="s">
        <v>56</v>
      </c>
      <c r="T54" s="109">
        <f t="shared" si="24"/>
        <v>117</v>
      </c>
      <c r="U54" s="110">
        <f t="shared" si="25"/>
        <v>43594</v>
      </c>
      <c r="V54" s="111">
        <f t="shared" si="26"/>
        <v>133.97</v>
      </c>
      <c r="W54" s="112">
        <f t="shared" si="27"/>
        <v>133.97</v>
      </c>
      <c r="X54" s="113">
        <f t="shared" si="28"/>
        <v>0</v>
      </c>
      <c r="Y54" s="112">
        <f t="shared" si="29"/>
        <v>0</v>
      </c>
      <c r="Z54" s="114">
        <f t="shared" si="30"/>
        <v>133.97</v>
      </c>
    </row>
    <row r="55" spans="1:26" s="35" customFormat="1" ht="12.75">
      <c r="A55" s="160">
        <f>N55</f>
        <v>46</v>
      </c>
      <c r="B55" s="62" t="str">
        <f>O55</f>
        <v>SPITAL JUDETEAN BAIA MARE</v>
      </c>
      <c r="C55" s="76"/>
      <c r="D55" s="76">
        <v>1160045</v>
      </c>
      <c r="E55" s="77">
        <v>43594</v>
      </c>
      <c r="F55" s="78">
        <v>86.59</v>
      </c>
      <c r="G55" s="61"/>
      <c r="H55" s="200"/>
      <c r="I55" s="61"/>
      <c r="J55" s="63">
        <f t="shared" si="23"/>
        <v>86.59</v>
      </c>
      <c r="L55" s="64">
        <f t="shared" si="32"/>
        <v>86.59</v>
      </c>
      <c r="N55" s="180">
        <f t="shared" si="11"/>
        <v>46</v>
      </c>
      <c r="O55" s="105" t="s">
        <v>37</v>
      </c>
      <c r="P55" s="182" t="s">
        <v>39</v>
      </c>
      <c r="Q55" s="106" t="s">
        <v>39</v>
      </c>
      <c r="R55" s="107" t="s">
        <v>51</v>
      </c>
      <c r="S55" s="108" t="s">
        <v>56</v>
      </c>
      <c r="T55" s="109">
        <f t="shared" si="24"/>
        <v>1160045</v>
      </c>
      <c r="U55" s="110">
        <f t="shared" si="25"/>
        <v>43594</v>
      </c>
      <c r="V55" s="111">
        <f t="shared" si="26"/>
        <v>86.59</v>
      </c>
      <c r="W55" s="112">
        <f t="shared" si="27"/>
        <v>86.59</v>
      </c>
      <c r="X55" s="113">
        <f t="shared" si="28"/>
        <v>0</v>
      </c>
      <c r="Y55" s="112">
        <f t="shared" si="29"/>
        <v>0</v>
      </c>
      <c r="Z55" s="114">
        <f t="shared" si="30"/>
        <v>86.59</v>
      </c>
    </row>
    <row r="56" spans="1:26" s="35" customFormat="1" ht="12.75">
      <c r="A56" s="160">
        <f aca="true" t="shared" si="33" ref="A56:A72">N56</f>
        <v>47</v>
      </c>
      <c r="B56" s="62" t="str">
        <f aca="true" t="shared" si="34" ref="B56:B62">O56</f>
        <v>SPITAL JUDETEAN BAIA MARE</v>
      </c>
      <c r="C56" s="76"/>
      <c r="D56" s="76">
        <v>219</v>
      </c>
      <c r="E56" s="77">
        <v>43595</v>
      </c>
      <c r="F56" s="67">
        <v>184.68</v>
      </c>
      <c r="G56" s="61"/>
      <c r="H56" s="200"/>
      <c r="I56" s="61"/>
      <c r="J56" s="63">
        <f>F56-G56-H56-I56</f>
        <v>184.68</v>
      </c>
      <c r="L56" s="64">
        <f>F56</f>
        <v>184.68</v>
      </c>
      <c r="N56" s="180">
        <f t="shared" si="11"/>
        <v>47</v>
      </c>
      <c r="O56" s="105" t="s">
        <v>37</v>
      </c>
      <c r="P56" s="182" t="s">
        <v>39</v>
      </c>
      <c r="Q56" s="106" t="s">
        <v>39</v>
      </c>
      <c r="R56" s="107" t="s">
        <v>51</v>
      </c>
      <c r="S56" s="108" t="s">
        <v>56</v>
      </c>
      <c r="T56" s="109">
        <f>D56</f>
        <v>219</v>
      </c>
      <c r="U56" s="110">
        <f>IF(E56=0,"0",E56)</f>
        <v>43595</v>
      </c>
      <c r="V56" s="111">
        <f>F56</f>
        <v>184.68</v>
      </c>
      <c r="W56" s="112">
        <f>V56-X56</f>
        <v>184.68</v>
      </c>
      <c r="X56" s="113">
        <f>I56</f>
        <v>0</v>
      </c>
      <c r="Y56" s="112">
        <f>G56+H56</f>
        <v>0</v>
      </c>
      <c r="Z56" s="114">
        <f>W56-Y56</f>
        <v>184.68</v>
      </c>
    </row>
    <row r="57" spans="1:26" s="35" customFormat="1" ht="12.75">
      <c r="A57" s="160">
        <f t="shared" si="33"/>
        <v>48</v>
      </c>
      <c r="B57" s="62" t="str">
        <f t="shared" si="34"/>
        <v>SPITAL JUDETEAN BAIA MARE</v>
      </c>
      <c r="C57" s="76"/>
      <c r="D57" s="76">
        <v>218</v>
      </c>
      <c r="E57" s="77">
        <v>43595</v>
      </c>
      <c r="F57" s="67">
        <v>186.03</v>
      </c>
      <c r="G57" s="61"/>
      <c r="H57" s="200"/>
      <c r="I57" s="61"/>
      <c r="J57" s="63">
        <f>F57-G57-H57-I57</f>
        <v>186.03</v>
      </c>
      <c r="L57" s="64">
        <f>F57</f>
        <v>186.03</v>
      </c>
      <c r="N57" s="180">
        <f t="shared" si="11"/>
        <v>48</v>
      </c>
      <c r="O57" s="105" t="s">
        <v>37</v>
      </c>
      <c r="P57" s="182" t="s">
        <v>39</v>
      </c>
      <c r="Q57" s="106" t="s">
        <v>39</v>
      </c>
      <c r="R57" s="107" t="s">
        <v>51</v>
      </c>
      <c r="S57" s="108" t="s">
        <v>56</v>
      </c>
      <c r="T57" s="109">
        <f>D57</f>
        <v>218</v>
      </c>
      <c r="U57" s="110">
        <f>IF(E57=0,"0",E57)</f>
        <v>43595</v>
      </c>
      <c r="V57" s="111">
        <f>F57</f>
        <v>186.03</v>
      </c>
      <c r="W57" s="112">
        <f>V57-X57</f>
        <v>186.03</v>
      </c>
      <c r="X57" s="113">
        <f>I57</f>
        <v>0</v>
      </c>
      <c r="Y57" s="112">
        <f>G57+H57</f>
        <v>0</v>
      </c>
      <c r="Z57" s="114">
        <f>W57-Y57</f>
        <v>186.03</v>
      </c>
    </row>
    <row r="58" spans="1:26" s="35" customFormat="1" ht="12.75">
      <c r="A58" s="160">
        <f t="shared" si="33"/>
        <v>49</v>
      </c>
      <c r="B58" s="62" t="str">
        <f t="shared" si="34"/>
        <v>SPITAL JUDETEAN BAIA MARE</v>
      </c>
      <c r="C58" s="76"/>
      <c r="D58" s="76">
        <v>217</v>
      </c>
      <c r="E58" s="77">
        <v>43595</v>
      </c>
      <c r="F58" s="67">
        <v>111.2</v>
      </c>
      <c r="G58" s="61"/>
      <c r="H58" s="200"/>
      <c r="I58" s="61"/>
      <c r="J58" s="63">
        <f>F58-G58-H58-I58</f>
        <v>111.2</v>
      </c>
      <c r="L58" s="64">
        <f>F58</f>
        <v>111.2</v>
      </c>
      <c r="N58" s="180">
        <f t="shared" si="11"/>
        <v>49</v>
      </c>
      <c r="O58" s="105" t="s">
        <v>37</v>
      </c>
      <c r="P58" s="182" t="s">
        <v>39</v>
      </c>
      <c r="Q58" s="106" t="s">
        <v>39</v>
      </c>
      <c r="R58" s="107" t="s">
        <v>51</v>
      </c>
      <c r="S58" s="108" t="s">
        <v>56</v>
      </c>
      <c r="T58" s="109">
        <f>D58</f>
        <v>217</v>
      </c>
      <c r="U58" s="110">
        <f>IF(E58=0,"0",E58)</f>
        <v>43595</v>
      </c>
      <c r="V58" s="111">
        <f>F58</f>
        <v>111.2</v>
      </c>
      <c r="W58" s="112">
        <f>V58-X58</f>
        <v>111.2</v>
      </c>
      <c r="X58" s="113">
        <f>I58</f>
        <v>0</v>
      </c>
      <c r="Y58" s="112">
        <f>G58+H58</f>
        <v>0</v>
      </c>
      <c r="Z58" s="114">
        <f>W58-Y58</f>
        <v>111.2</v>
      </c>
    </row>
    <row r="59" spans="1:26" s="35" customFormat="1" ht="12.75">
      <c r="A59" s="160">
        <f t="shared" si="33"/>
        <v>50</v>
      </c>
      <c r="B59" s="62" t="str">
        <f t="shared" si="34"/>
        <v>SPITAL JUDETEAN BAIA MARE</v>
      </c>
      <c r="C59" s="76"/>
      <c r="D59" s="76">
        <v>116</v>
      </c>
      <c r="E59" s="77">
        <v>43598</v>
      </c>
      <c r="F59" s="67">
        <v>113.46</v>
      </c>
      <c r="G59" s="61"/>
      <c r="H59" s="200"/>
      <c r="I59" s="61"/>
      <c r="J59" s="63">
        <f>F59-G59-H59-I59</f>
        <v>113.46</v>
      </c>
      <c r="L59" s="64">
        <f>F59</f>
        <v>113.46</v>
      </c>
      <c r="N59" s="180">
        <f t="shared" si="11"/>
        <v>50</v>
      </c>
      <c r="O59" s="105" t="s">
        <v>37</v>
      </c>
      <c r="P59" s="182" t="s">
        <v>39</v>
      </c>
      <c r="Q59" s="106" t="s">
        <v>39</v>
      </c>
      <c r="R59" s="107" t="s">
        <v>51</v>
      </c>
      <c r="S59" s="108" t="s">
        <v>56</v>
      </c>
      <c r="T59" s="109">
        <f>D59</f>
        <v>116</v>
      </c>
      <c r="U59" s="110">
        <f>IF(E59=0,"0",E59)</f>
        <v>43598</v>
      </c>
      <c r="V59" s="111">
        <f>F59</f>
        <v>113.46</v>
      </c>
      <c r="W59" s="112">
        <f>V59-X59</f>
        <v>113.46</v>
      </c>
      <c r="X59" s="113">
        <f>I59</f>
        <v>0</v>
      </c>
      <c r="Y59" s="112">
        <f>G59+H59</f>
        <v>0</v>
      </c>
      <c r="Z59" s="114">
        <f>W59-Y59</f>
        <v>113.46</v>
      </c>
    </row>
    <row r="60" spans="1:26" s="35" customFormat="1" ht="12.75">
      <c r="A60" s="160">
        <f t="shared" si="33"/>
        <v>51</v>
      </c>
      <c r="B60" s="62" t="str">
        <f t="shared" si="34"/>
        <v>SPITAL JUDETEAN BAIA MARE</v>
      </c>
      <c r="C60" s="76"/>
      <c r="D60" s="76">
        <v>221</v>
      </c>
      <c r="E60" s="77">
        <v>43598</v>
      </c>
      <c r="F60" s="67">
        <v>103.5</v>
      </c>
      <c r="G60" s="61"/>
      <c r="H60" s="200"/>
      <c r="I60" s="61"/>
      <c r="J60" s="63">
        <f aca="true" t="shared" si="35" ref="J60:J65">F60-G60-H60-I60</f>
        <v>103.5</v>
      </c>
      <c r="L60" s="64">
        <f aca="true" t="shared" si="36" ref="L60:L65">F60</f>
        <v>103.5</v>
      </c>
      <c r="N60" s="180">
        <f t="shared" si="11"/>
        <v>51</v>
      </c>
      <c r="O60" s="105" t="s">
        <v>37</v>
      </c>
      <c r="P60" s="182" t="s">
        <v>39</v>
      </c>
      <c r="Q60" s="106" t="s">
        <v>39</v>
      </c>
      <c r="R60" s="107" t="s">
        <v>51</v>
      </c>
      <c r="S60" s="108" t="s">
        <v>56</v>
      </c>
      <c r="T60" s="109">
        <f aca="true" t="shared" si="37" ref="T60:T65">D60</f>
        <v>221</v>
      </c>
      <c r="U60" s="110">
        <f aca="true" t="shared" si="38" ref="U60:U65">IF(E60=0,"0",E60)</f>
        <v>43598</v>
      </c>
      <c r="V60" s="111">
        <f aca="true" t="shared" si="39" ref="V60:V65">F60</f>
        <v>103.5</v>
      </c>
      <c r="W60" s="112">
        <f aca="true" t="shared" si="40" ref="W60:W65">V60-X60</f>
        <v>103.5</v>
      </c>
      <c r="X60" s="113">
        <f aca="true" t="shared" si="41" ref="X60:X65">I60</f>
        <v>0</v>
      </c>
      <c r="Y60" s="112">
        <f aca="true" t="shared" si="42" ref="Y60:Y65">G60+H60</f>
        <v>0</v>
      </c>
      <c r="Z60" s="114">
        <f aca="true" t="shared" si="43" ref="Z60:Z65">W60-Y60</f>
        <v>103.5</v>
      </c>
    </row>
    <row r="61" spans="1:26" s="35" customFormat="1" ht="12.75">
      <c r="A61" s="160">
        <f t="shared" si="33"/>
        <v>52</v>
      </c>
      <c r="B61" s="62" t="str">
        <f t="shared" si="34"/>
        <v>SPITAL JUDETEAN BAIA MARE</v>
      </c>
      <c r="C61" s="76"/>
      <c r="D61" s="76">
        <v>222</v>
      </c>
      <c r="E61" s="77">
        <v>43598</v>
      </c>
      <c r="F61" s="67">
        <v>64.59</v>
      </c>
      <c r="G61" s="61"/>
      <c r="H61" s="200"/>
      <c r="I61" s="61"/>
      <c r="J61" s="63">
        <f t="shared" si="35"/>
        <v>64.59</v>
      </c>
      <c r="L61" s="64">
        <f t="shared" si="36"/>
        <v>64.59</v>
      </c>
      <c r="N61" s="180">
        <f t="shared" si="11"/>
        <v>52</v>
      </c>
      <c r="O61" s="105" t="s">
        <v>37</v>
      </c>
      <c r="P61" s="182" t="s">
        <v>39</v>
      </c>
      <c r="Q61" s="106" t="s">
        <v>39</v>
      </c>
      <c r="R61" s="107" t="s">
        <v>51</v>
      </c>
      <c r="S61" s="108" t="s">
        <v>56</v>
      </c>
      <c r="T61" s="109">
        <f t="shared" si="37"/>
        <v>222</v>
      </c>
      <c r="U61" s="110">
        <f t="shared" si="38"/>
        <v>43598</v>
      </c>
      <c r="V61" s="111">
        <f t="shared" si="39"/>
        <v>64.59</v>
      </c>
      <c r="W61" s="112">
        <f t="shared" si="40"/>
        <v>64.59</v>
      </c>
      <c r="X61" s="113">
        <f t="shared" si="41"/>
        <v>0</v>
      </c>
      <c r="Y61" s="112">
        <f t="shared" si="42"/>
        <v>0</v>
      </c>
      <c r="Z61" s="114">
        <f t="shared" si="43"/>
        <v>64.59</v>
      </c>
    </row>
    <row r="62" spans="1:26" s="35" customFormat="1" ht="12.75">
      <c r="A62" s="160">
        <f t="shared" si="33"/>
        <v>53</v>
      </c>
      <c r="B62" s="62" t="str">
        <f t="shared" si="34"/>
        <v>SPITAL JUDETEAN BAIA MARE</v>
      </c>
      <c r="C62" s="76"/>
      <c r="D62" s="76">
        <v>36702</v>
      </c>
      <c r="E62" s="77">
        <v>43598</v>
      </c>
      <c r="F62" s="67">
        <v>57.79</v>
      </c>
      <c r="G62" s="61"/>
      <c r="H62" s="200"/>
      <c r="I62" s="61"/>
      <c r="J62" s="63">
        <f t="shared" si="35"/>
        <v>57.79</v>
      </c>
      <c r="L62" s="64">
        <f t="shared" si="36"/>
        <v>57.79</v>
      </c>
      <c r="N62" s="180">
        <f t="shared" si="11"/>
        <v>53</v>
      </c>
      <c r="O62" s="105" t="s">
        <v>37</v>
      </c>
      <c r="P62" s="182" t="s">
        <v>39</v>
      </c>
      <c r="Q62" s="106" t="s">
        <v>39</v>
      </c>
      <c r="R62" s="107" t="s">
        <v>51</v>
      </c>
      <c r="S62" s="108" t="s">
        <v>56</v>
      </c>
      <c r="T62" s="109">
        <f t="shared" si="37"/>
        <v>36702</v>
      </c>
      <c r="U62" s="110">
        <f t="shared" si="38"/>
        <v>43598</v>
      </c>
      <c r="V62" s="111">
        <f t="shared" si="39"/>
        <v>57.79</v>
      </c>
      <c r="W62" s="112">
        <f t="shared" si="40"/>
        <v>57.79</v>
      </c>
      <c r="X62" s="113">
        <f t="shared" si="41"/>
        <v>0</v>
      </c>
      <c r="Y62" s="112">
        <f t="shared" si="42"/>
        <v>0</v>
      </c>
      <c r="Z62" s="114">
        <f t="shared" si="43"/>
        <v>57.79</v>
      </c>
    </row>
    <row r="63" spans="1:26" s="35" customFormat="1" ht="12.75">
      <c r="A63" s="160">
        <f t="shared" si="33"/>
        <v>54</v>
      </c>
      <c r="B63" s="62" t="str">
        <f>O63</f>
        <v>SPITAL JUDETEAN BAIA MARE</v>
      </c>
      <c r="C63" s="76"/>
      <c r="D63" s="76">
        <v>36703</v>
      </c>
      <c r="E63" s="77">
        <v>43598</v>
      </c>
      <c r="F63" s="67">
        <v>164.36</v>
      </c>
      <c r="G63" s="61"/>
      <c r="H63" s="200"/>
      <c r="I63" s="61"/>
      <c r="J63" s="63">
        <f t="shared" si="35"/>
        <v>164.36</v>
      </c>
      <c r="L63" s="64">
        <f t="shared" si="36"/>
        <v>164.36</v>
      </c>
      <c r="N63" s="180">
        <f t="shared" si="11"/>
        <v>54</v>
      </c>
      <c r="O63" s="105" t="s">
        <v>37</v>
      </c>
      <c r="P63" s="182" t="s">
        <v>39</v>
      </c>
      <c r="Q63" s="106" t="s">
        <v>39</v>
      </c>
      <c r="R63" s="107" t="s">
        <v>51</v>
      </c>
      <c r="S63" s="108" t="s">
        <v>56</v>
      </c>
      <c r="T63" s="109">
        <f t="shared" si="37"/>
        <v>36703</v>
      </c>
      <c r="U63" s="110">
        <f t="shared" si="38"/>
        <v>43598</v>
      </c>
      <c r="V63" s="111">
        <f t="shared" si="39"/>
        <v>164.36</v>
      </c>
      <c r="W63" s="112">
        <f t="shared" si="40"/>
        <v>164.36</v>
      </c>
      <c r="X63" s="113">
        <f t="shared" si="41"/>
        <v>0</v>
      </c>
      <c r="Y63" s="112">
        <f t="shared" si="42"/>
        <v>0</v>
      </c>
      <c r="Z63" s="114">
        <f t="shared" si="43"/>
        <v>164.36</v>
      </c>
    </row>
    <row r="64" spans="1:26" s="35" customFormat="1" ht="12.75">
      <c r="A64" s="160">
        <f t="shared" si="33"/>
        <v>55</v>
      </c>
      <c r="B64" s="62" t="str">
        <f>O64</f>
        <v>SPITAL JUDETEAN BAIA MARE</v>
      </c>
      <c r="C64" s="76"/>
      <c r="D64" s="76">
        <v>220</v>
      </c>
      <c r="E64" s="77">
        <v>43598</v>
      </c>
      <c r="F64" s="67">
        <v>37.72</v>
      </c>
      <c r="G64" s="61"/>
      <c r="H64" s="200"/>
      <c r="I64" s="61"/>
      <c r="J64" s="63">
        <f t="shared" si="35"/>
        <v>37.72</v>
      </c>
      <c r="L64" s="64">
        <f t="shared" si="36"/>
        <v>37.72</v>
      </c>
      <c r="N64" s="180">
        <f t="shared" si="11"/>
        <v>55</v>
      </c>
      <c r="O64" s="105" t="s">
        <v>37</v>
      </c>
      <c r="P64" s="182" t="s">
        <v>39</v>
      </c>
      <c r="Q64" s="106" t="s">
        <v>39</v>
      </c>
      <c r="R64" s="107" t="s">
        <v>51</v>
      </c>
      <c r="S64" s="108" t="s">
        <v>56</v>
      </c>
      <c r="T64" s="109">
        <f t="shared" si="37"/>
        <v>220</v>
      </c>
      <c r="U64" s="110">
        <f t="shared" si="38"/>
        <v>43598</v>
      </c>
      <c r="V64" s="111">
        <f t="shared" si="39"/>
        <v>37.72</v>
      </c>
      <c r="W64" s="112">
        <f t="shared" si="40"/>
        <v>37.72</v>
      </c>
      <c r="X64" s="113">
        <f t="shared" si="41"/>
        <v>0</v>
      </c>
      <c r="Y64" s="112">
        <f t="shared" si="42"/>
        <v>0</v>
      </c>
      <c r="Z64" s="114">
        <f t="shared" si="43"/>
        <v>37.72</v>
      </c>
    </row>
    <row r="65" spans="1:26" s="35" customFormat="1" ht="12.75">
      <c r="A65" s="160">
        <f t="shared" si="33"/>
        <v>56</v>
      </c>
      <c r="B65" s="62" t="str">
        <f>O65</f>
        <v>SPITAL JUDETEAN BAIA MARE</v>
      </c>
      <c r="C65" s="76"/>
      <c r="D65" s="76">
        <v>226</v>
      </c>
      <c r="E65" s="77">
        <v>43600</v>
      </c>
      <c r="F65" s="67">
        <v>186.75</v>
      </c>
      <c r="G65" s="61"/>
      <c r="H65" s="200">
        <v>77.66</v>
      </c>
      <c r="I65" s="61"/>
      <c r="J65" s="63">
        <f t="shared" si="35"/>
        <v>109.09</v>
      </c>
      <c r="L65" s="64">
        <f t="shared" si="36"/>
        <v>186.75</v>
      </c>
      <c r="N65" s="180">
        <f t="shared" si="11"/>
        <v>56</v>
      </c>
      <c r="O65" s="105" t="s">
        <v>37</v>
      </c>
      <c r="P65" s="182" t="s">
        <v>39</v>
      </c>
      <c r="Q65" s="106" t="s">
        <v>39</v>
      </c>
      <c r="R65" s="107" t="s">
        <v>51</v>
      </c>
      <c r="S65" s="108" t="s">
        <v>56</v>
      </c>
      <c r="T65" s="109">
        <f t="shared" si="37"/>
        <v>226</v>
      </c>
      <c r="U65" s="110">
        <f t="shared" si="38"/>
        <v>43600</v>
      </c>
      <c r="V65" s="111">
        <f t="shared" si="39"/>
        <v>186.75</v>
      </c>
      <c r="W65" s="112">
        <f t="shared" si="40"/>
        <v>186.75</v>
      </c>
      <c r="X65" s="113">
        <f t="shared" si="41"/>
        <v>0</v>
      </c>
      <c r="Y65" s="112">
        <f t="shared" si="42"/>
        <v>77.66</v>
      </c>
      <c r="Z65" s="114">
        <f t="shared" si="43"/>
        <v>109.09</v>
      </c>
    </row>
    <row r="66" spans="1:26" s="36" customFormat="1" ht="13.5" thickBot="1">
      <c r="A66" s="160">
        <f t="shared" si="33"/>
        <v>57</v>
      </c>
      <c r="B66" s="72" t="str">
        <f aca="true" t="shared" si="44" ref="B66:B72">O66</f>
        <v>TOTAL SPITAL JUDETEAN BAIA MARE</v>
      </c>
      <c r="C66" s="69"/>
      <c r="D66" s="69"/>
      <c r="E66" s="70"/>
      <c r="F66" s="71">
        <f>SUM(F10:F65)</f>
        <v>6757.170000000002</v>
      </c>
      <c r="G66" s="71">
        <f>SUM(G10:G65)</f>
        <v>0</v>
      </c>
      <c r="H66" s="71">
        <f>SUM(H10:H65)</f>
        <v>77.66</v>
      </c>
      <c r="I66" s="71">
        <f>SUM(I10:I65)</f>
        <v>7.55</v>
      </c>
      <c r="J66" s="60">
        <f>SUM(J10:J65)</f>
        <v>6671.960000000001</v>
      </c>
      <c r="L66" s="64">
        <f aca="true" t="shared" si="45" ref="L66:L72">F66</f>
        <v>6757.170000000002</v>
      </c>
      <c r="N66" s="180">
        <f t="shared" si="11"/>
        <v>57</v>
      </c>
      <c r="O66" s="115" t="s">
        <v>38</v>
      </c>
      <c r="P66" s="183"/>
      <c r="Q66" s="116"/>
      <c r="R66" s="117"/>
      <c r="S66" s="118"/>
      <c r="T66" s="119"/>
      <c r="U66" s="120"/>
      <c r="V66" s="121">
        <f>SUM(V10:V65)</f>
        <v>6757.170000000002</v>
      </c>
      <c r="W66" s="121">
        <f>SUM(W10:W65)</f>
        <v>6749.620000000001</v>
      </c>
      <c r="X66" s="121">
        <f>SUM(X10:X65)</f>
        <v>7.55</v>
      </c>
      <c r="Y66" s="121">
        <f>SUM(Y10:Y65)</f>
        <v>77.66</v>
      </c>
      <c r="Z66" s="122">
        <f>SUM(Z10:Z65)</f>
        <v>6671.960000000001</v>
      </c>
    </row>
    <row r="67" spans="1:26" s="35" customFormat="1" ht="14.25" customHeight="1">
      <c r="A67" s="160">
        <f t="shared" si="33"/>
        <v>58</v>
      </c>
      <c r="B67" s="62" t="str">
        <f t="shared" si="44"/>
        <v>SPITAL PNEUMOFTIZIOLOGIE BAIA MARE</v>
      </c>
      <c r="C67" s="76" t="s">
        <v>69</v>
      </c>
      <c r="D67" s="76">
        <v>61</v>
      </c>
      <c r="E67" s="77">
        <v>43603</v>
      </c>
      <c r="F67" s="78">
        <v>55.73</v>
      </c>
      <c r="G67" s="61"/>
      <c r="H67" s="10"/>
      <c r="I67" s="61"/>
      <c r="J67" s="63">
        <f>F67-G67-H67-I67</f>
        <v>55.73</v>
      </c>
      <c r="L67" s="64">
        <f t="shared" si="45"/>
        <v>55.73</v>
      </c>
      <c r="N67" s="180">
        <f t="shared" si="11"/>
        <v>58</v>
      </c>
      <c r="O67" s="95" t="s">
        <v>57</v>
      </c>
      <c r="P67" s="96" t="s">
        <v>39</v>
      </c>
      <c r="Q67" s="190" t="s">
        <v>39</v>
      </c>
      <c r="R67" s="97" t="s">
        <v>58</v>
      </c>
      <c r="S67" s="191" t="s">
        <v>60</v>
      </c>
      <c r="T67" s="99">
        <f>D67</f>
        <v>61</v>
      </c>
      <c r="U67" s="100">
        <f>IF(E67=0,"0",E67)</f>
        <v>43603</v>
      </c>
      <c r="V67" s="101">
        <f>F67</f>
        <v>55.73</v>
      </c>
      <c r="W67" s="102">
        <f>V67-X67</f>
        <v>55.73</v>
      </c>
      <c r="X67" s="103">
        <f>I67</f>
        <v>0</v>
      </c>
      <c r="Y67" s="192">
        <f>G67+H67</f>
        <v>0</v>
      </c>
      <c r="Z67" s="104">
        <f>W67-Y67</f>
        <v>55.73</v>
      </c>
    </row>
    <row r="68" spans="1:26" s="35" customFormat="1" ht="14.25" customHeight="1">
      <c r="A68" s="160">
        <f t="shared" si="33"/>
        <v>59</v>
      </c>
      <c r="B68" s="62" t="str">
        <f t="shared" si="44"/>
        <v>SPITAL PNEUMOFTIZIOLOGIE BAIA MARE</v>
      </c>
      <c r="C68" s="76"/>
      <c r="D68" s="76">
        <v>200</v>
      </c>
      <c r="E68" s="77">
        <v>43593</v>
      </c>
      <c r="F68" s="78">
        <v>89.7</v>
      </c>
      <c r="G68" s="61"/>
      <c r="H68" s="10"/>
      <c r="I68" s="61"/>
      <c r="J68" s="63">
        <f>F68-G68-H68-I68</f>
        <v>89.7</v>
      </c>
      <c r="L68" s="64">
        <f t="shared" si="45"/>
        <v>89.7</v>
      </c>
      <c r="N68" s="180">
        <f t="shared" si="11"/>
        <v>59</v>
      </c>
      <c r="O68" s="105" t="s">
        <v>57</v>
      </c>
      <c r="P68" s="106" t="s">
        <v>39</v>
      </c>
      <c r="Q68" s="162" t="s">
        <v>39</v>
      </c>
      <c r="R68" s="107" t="s">
        <v>58</v>
      </c>
      <c r="S68" s="163" t="s">
        <v>60</v>
      </c>
      <c r="T68" s="109">
        <f>D68</f>
        <v>200</v>
      </c>
      <c r="U68" s="110">
        <f>IF(E68=0,"0",E68)</f>
        <v>43593</v>
      </c>
      <c r="V68" s="111">
        <f>F68</f>
        <v>89.7</v>
      </c>
      <c r="W68" s="112">
        <f>V68-X68</f>
        <v>89.7</v>
      </c>
      <c r="X68" s="113">
        <f>I68</f>
        <v>0</v>
      </c>
      <c r="Y68" s="161">
        <f>G68+H68</f>
        <v>0</v>
      </c>
      <c r="Z68" s="114">
        <f>W68-Y68</f>
        <v>89.7</v>
      </c>
    </row>
    <row r="69" spans="1:26" s="35" customFormat="1" ht="14.25" customHeight="1">
      <c r="A69" s="160">
        <f t="shared" si="33"/>
        <v>60</v>
      </c>
      <c r="B69" s="62" t="str">
        <f t="shared" si="44"/>
        <v>SPITAL PNEUMOFTIZIOLOGIE BAIA MARE</v>
      </c>
      <c r="C69" s="76"/>
      <c r="D69" s="76">
        <v>256</v>
      </c>
      <c r="E69" s="77">
        <v>43615</v>
      </c>
      <c r="F69" s="78">
        <v>92.64</v>
      </c>
      <c r="G69" s="61"/>
      <c r="H69" s="10"/>
      <c r="I69" s="61"/>
      <c r="J69" s="63">
        <f>F69-G69-H69-I69</f>
        <v>92.64</v>
      </c>
      <c r="L69" s="64">
        <f t="shared" si="45"/>
        <v>92.64</v>
      </c>
      <c r="N69" s="180">
        <f t="shared" si="11"/>
        <v>60</v>
      </c>
      <c r="O69" s="105" t="s">
        <v>57</v>
      </c>
      <c r="P69" s="106" t="s">
        <v>39</v>
      </c>
      <c r="Q69" s="162" t="s">
        <v>39</v>
      </c>
      <c r="R69" s="107" t="s">
        <v>58</v>
      </c>
      <c r="S69" s="163" t="s">
        <v>60</v>
      </c>
      <c r="T69" s="109">
        <f>D69</f>
        <v>256</v>
      </c>
      <c r="U69" s="110">
        <f>IF(E69=0,"0",E69)</f>
        <v>43615</v>
      </c>
      <c r="V69" s="111">
        <f>F69</f>
        <v>92.64</v>
      </c>
      <c r="W69" s="112">
        <f>V69-X69</f>
        <v>92.64</v>
      </c>
      <c r="X69" s="113">
        <f>I69</f>
        <v>0</v>
      </c>
      <c r="Y69" s="161">
        <f>G69+H69</f>
        <v>0</v>
      </c>
      <c r="Z69" s="114">
        <f>W69-Y69</f>
        <v>92.64</v>
      </c>
    </row>
    <row r="70" spans="1:26" s="35" customFormat="1" ht="14.25" customHeight="1">
      <c r="A70" s="160">
        <f t="shared" si="33"/>
        <v>61</v>
      </c>
      <c r="B70" s="62" t="str">
        <f t="shared" si="44"/>
        <v>SPITAL PNEUMOFTIZIOLOGIE BAIA MARE</v>
      </c>
      <c r="C70" s="76"/>
      <c r="D70" s="76">
        <v>1159</v>
      </c>
      <c r="E70" s="77">
        <v>43608</v>
      </c>
      <c r="F70" s="78">
        <v>89.97</v>
      </c>
      <c r="G70" s="61"/>
      <c r="H70" s="10"/>
      <c r="I70" s="61"/>
      <c r="J70" s="207">
        <f>F70-G70-H70-I70</f>
        <v>89.97</v>
      </c>
      <c r="L70" s="64">
        <f t="shared" si="45"/>
        <v>89.97</v>
      </c>
      <c r="N70" s="180">
        <f t="shared" si="11"/>
        <v>61</v>
      </c>
      <c r="O70" s="105" t="s">
        <v>57</v>
      </c>
      <c r="P70" s="106" t="s">
        <v>39</v>
      </c>
      <c r="Q70" s="162" t="s">
        <v>39</v>
      </c>
      <c r="R70" s="107" t="s">
        <v>58</v>
      </c>
      <c r="S70" s="163" t="s">
        <v>70</v>
      </c>
      <c r="T70" s="204">
        <f>D70</f>
        <v>1159</v>
      </c>
      <c r="U70" s="205">
        <f>IF(E70=0,"0",E70)</f>
        <v>43608</v>
      </c>
      <c r="V70" s="206">
        <f>F70</f>
        <v>89.97</v>
      </c>
      <c r="W70" s="112">
        <f>V70-X70</f>
        <v>89.97</v>
      </c>
      <c r="X70" s="113">
        <f>I70</f>
        <v>0</v>
      </c>
      <c r="Y70" s="161">
        <f>G70+H70</f>
        <v>0</v>
      </c>
      <c r="Z70" s="114">
        <f>W70-Y70</f>
        <v>89.97</v>
      </c>
    </row>
    <row r="71" spans="1:26" s="36" customFormat="1" ht="13.5" thickBot="1">
      <c r="A71" s="160">
        <f t="shared" si="33"/>
        <v>62</v>
      </c>
      <c r="B71" s="164" t="str">
        <f t="shared" si="44"/>
        <v>TOTAL SPITAL PNEUMOFTIZIOLOGIE</v>
      </c>
      <c r="C71" s="69"/>
      <c r="D71" s="69"/>
      <c r="E71" s="70"/>
      <c r="F71" s="60">
        <f>SUM(F67:F70)</f>
        <v>328.03999999999996</v>
      </c>
      <c r="G71" s="60">
        <f>SUM(G67:G70)</f>
        <v>0</v>
      </c>
      <c r="H71" s="60">
        <f>SUM(H67:H70)</f>
        <v>0</v>
      </c>
      <c r="I71" s="60">
        <f>SUM(I67:I70)</f>
        <v>0</v>
      </c>
      <c r="J71" s="60">
        <f>SUM(J67:J70)</f>
        <v>328.03999999999996</v>
      </c>
      <c r="L71" s="64">
        <f t="shared" si="45"/>
        <v>328.03999999999996</v>
      </c>
      <c r="N71" s="180">
        <f t="shared" si="11"/>
        <v>62</v>
      </c>
      <c r="O71" s="193" t="s">
        <v>59</v>
      </c>
      <c r="P71" s="165"/>
      <c r="Q71" s="165"/>
      <c r="R71" s="174"/>
      <c r="S71" s="166"/>
      <c r="T71" s="167"/>
      <c r="U71" s="168"/>
      <c r="V71" s="169">
        <f>SUM(V67:V70)</f>
        <v>328.03999999999996</v>
      </c>
      <c r="W71" s="169">
        <f>SUM(W67:W70)</f>
        <v>328.03999999999996</v>
      </c>
      <c r="X71" s="169">
        <f>SUM(X67:X70)</f>
        <v>0</v>
      </c>
      <c r="Y71" s="169">
        <f>SUM(Y67:Y70)</f>
        <v>0</v>
      </c>
      <c r="Z71" s="169">
        <f>SUM(Z67:Z70)</f>
        <v>328.03999999999996</v>
      </c>
    </row>
    <row r="72" spans="1:26" s="37" customFormat="1" ht="13.5" thickBot="1">
      <c r="A72" s="160">
        <f t="shared" si="33"/>
        <v>63</v>
      </c>
      <c r="B72" s="170" t="str">
        <f t="shared" si="44"/>
        <v>TOTAL</v>
      </c>
      <c r="C72" s="171"/>
      <c r="D72" s="171"/>
      <c r="E72" s="172"/>
      <c r="F72" s="173">
        <f>SUM(F10:F71)/2</f>
        <v>7085.210000000001</v>
      </c>
      <c r="G72" s="173">
        <f>SUM(G10:G71)/2</f>
        <v>0</v>
      </c>
      <c r="H72" s="173">
        <f>SUM(H10:H71)/2</f>
        <v>77.66</v>
      </c>
      <c r="I72" s="173">
        <f>SUM(I10:I71)/2</f>
        <v>7.55</v>
      </c>
      <c r="J72" s="173">
        <f>SUM(J10:J71)/2</f>
        <v>7000</v>
      </c>
      <c r="L72" s="64">
        <f t="shared" si="45"/>
        <v>7085.210000000001</v>
      </c>
      <c r="N72" s="180">
        <f t="shared" si="11"/>
        <v>63</v>
      </c>
      <c r="O72" s="184" t="s">
        <v>55</v>
      </c>
      <c r="P72" s="185"/>
      <c r="Q72" s="185"/>
      <c r="R72" s="186"/>
      <c r="S72" s="186"/>
      <c r="T72" s="187"/>
      <c r="U72" s="188"/>
      <c r="V72" s="189">
        <f>SUM(V10:V71)/2</f>
        <v>7085.210000000001</v>
      </c>
      <c r="W72" s="189">
        <f>SUM(W10:W71)/2</f>
        <v>7077.66</v>
      </c>
      <c r="X72" s="189">
        <f>SUM(X10:X71)/2</f>
        <v>7.55</v>
      </c>
      <c r="Y72" s="189">
        <f>SUM(Y10:Y71)/2</f>
        <v>77.66</v>
      </c>
      <c r="Z72" s="189">
        <f>SUM(Z10:Z71)/2</f>
        <v>7000</v>
      </c>
    </row>
    <row r="73" spans="1:26" s="37" customFormat="1" ht="12.75">
      <c r="A73" s="38"/>
      <c r="B73" s="39"/>
      <c r="C73" s="40"/>
      <c r="D73" s="40"/>
      <c r="E73" s="40"/>
      <c r="F73" s="41"/>
      <c r="G73" s="41"/>
      <c r="H73" s="41"/>
      <c r="I73" s="41"/>
      <c r="J73" s="41"/>
      <c r="L73" s="59"/>
      <c r="N73" s="123"/>
      <c r="O73" s="124"/>
      <c r="P73" s="125"/>
      <c r="Q73" s="125"/>
      <c r="R73" s="126"/>
      <c r="S73" s="126"/>
      <c r="T73" s="127"/>
      <c r="U73" s="127"/>
      <c r="V73" s="128"/>
      <c r="W73" s="128"/>
      <c r="X73" s="128"/>
      <c r="Y73" s="128"/>
      <c r="Z73" s="128"/>
    </row>
    <row r="74" spans="1:26" s="7" customFormat="1" ht="12">
      <c r="A74" s="9"/>
      <c r="B74" s="73" t="s">
        <v>18</v>
      </c>
      <c r="C74" s="227" t="s">
        <v>45</v>
      </c>
      <c r="D74" s="227"/>
      <c r="F74" s="74" t="s">
        <v>29</v>
      </c>
      <c r="I74" s="80" t="s">
        <v>63</v>
      </c>
      <c r="J74" s="6"/>
      <c r="L74" s="43"/>
      <c r="N74" s="13"/>
      <c r="O74" s="90" t="s">
        <v>7</v>
      </c>
      <c r="P74" s="90"/>
      <c r="Q74" s="90"/>
      <c r="R74" s="90"/>
      <c r="S74" s="90"/>
      <c r="T74" s="90"/>
      <c r="U74" s="129"/>
      <c r="V74" s="90"/>
      <c r="W74" s="16"/>
      <c r="X74" s="13"/>
      <c r="Y74" s="13"/>
      <c r="Z74" s="13"/>
    </row>
    <row r="75" spans="1:26" s="7" customFormat="1" ht="12">
      <c r="A75" s="8"/>
      <c r="B75" s="75" t="s">
        <v>30</v>
      </c>
      <c r="C75" s="228" t="s">
        <v>46</v>
      </c>
      <c r="D75" s="228"/>
      <c r="F75" s="73" t="s">
        <v>47</v>
      </c>
      <c r="I75" s="80" t="s">
        <v>48</v>
      </c>
      <c r="J75" s="6"/>
      <c r="L75" s="5"/>
      <c r="N75" s="13"/>
      <c r="O75" s="13"/>
      <c r="P75" s="13"/>
      <c r="Q75" s="13"/>
      <c r="R75" s="13"/>
      <c r="S75" s="13"/>
      <c r="T75" s="86"/>
      <c r="U75" s="87"/>
      <c r="V75" s="16"/>
      <c r="W75" s="16"/>
      <c r="X75" s="13"/>
      <c r="Y75" s="13"/>
      <c r="Z75" s="13"/>
    </row>
    <row r="76" spans="1:26" ht="12.75">
      <c r="A76" s="8"/>
      <c r="C76" s="228" t="s">
        <v>43</v>
      </c>
      <c r="D76" s="228"/>
      <c r="F76" s="143" t="s">
        <v>53</v>
      </c>
      <c r="I76" s="81"/>
      <c r="K76" s="34"/>
      <c r="L76" s="1"/>
      <c r="N76" s="13"/>
      <c r="O76" s="229" t="s">
        <v>8</v>
      </c>
      <c r="P76" s="230"/>
      <c r="Q76" s="231" t="s">
        <v>9</v>
      </c>
      <c r="R76" s="232"/>
      <c r="S76" s="233" t="s">
        <v>21</v>
      </c>
      <c r="T76" s="220"/>
      <c r="U76" s="220"/>
      <c r="V76" s="221"/>
      <c r="W76" s="220" t="s">
        <v>19</v>
      </c>
      <c r="X76" s="220"/>
      <c r="Y76" s="220"/>
      <c r="Z76" s="221"/>
    </row>
    <row r="77" spans="1:26" ht="12.75">
      <c r="A77" s="2"/>
      <c r="B77" s="11"/>
      <c r="C77" s="13"/>
      <c r="D77" s="13"/>
      <c r="E77" s="15"/>
      <c r="I77" s="16"/>
      <c r="K77" s="34"/>
      <c r="N77" s="13"/>
      <c r="O77" s="212" t="s">
        <v>22</v>
      </c>
      <c r="P77" s="213"/>
      <c r="Q77" s="214" t="s">
        <v>35</v>
      </c>
      <c r="R77" s="215"/>
      <c r="S77" s="216"/>
      <c r="T77" s="217"/>
      <c r="U77" s="217"/>
      <c r="V77" s="218"/>
      <c r="W77" s="215" t="s">
        <v>20</v>
      </c>
      <c r="X77" s="215"/>
      <c r="Y77" s="215"/>
      <c r="Z77" s="219"/>
    </row>
    <row r="78" spans="1:26" ht="12.75">
      <c r="A78" s="2"/>
      <c r="B78" s="13"/>
      <c r="C78" s="13"/>
      <c r="D78" s="13"/>
      <c r="E78" s="16"/>
      <c r="I78" s="82"/>
      <c r="N78" s="13"/>
      <c r="O78" s="130"/>
      <c r="P78" s="131"/>
      <c r="Q78" s="130"/>
      <c r="R78" s="131"/>
      <c r="S78" s="130"/>
      <c r="T78" s="131"/>
      <c r="U78" s="132"/>
      <c r="V78" s="133"/>
      <c r="W78" s="131"/>
      <c r="X78" s="131"/>
      <c r="Y78" s="134"/>
      <c r="Z78" s="135"/>
    </row>
    <row r="79" spans="1:26" ht="12.75">
      <c r="A79" s="2"/>
      <c r="B79" s="13"/>
      <c r="C79" s="13"/>
      <c r="D79" s="13"/>
      <c r="E79" s="16"/>
      <c r="I79" s="83"/>
      <c r="K79" s="47"/>
      <c r="N79" s="13"/>
      <c r="O79" s="136"/>
      <c r="P79" s="137"/>
      <c r="Q79" s="136"/>
      <c r="R79" s="137"/>
      <c r="S79" s="136"/>
      <c r="T79" s="137"/>
      <c r="U79" s="138"/>
      <c r="V79" s="139"/>
      <c r="W79" s="137"/>
      <c r="X79" s="137"/>
      <c r="Y79" s="140"/>
      <c r="Z79" s="141"/>
    </row>
    <row r="80" spans="1:26" ht="12.75">
      <c r="A80" s="2"/>
      <c r="B80" s="13"/>
      <c r="C80" s="13"/>
      <c r="D80" s="13"/>
      <c r="E80" s="48"/>
      <c r="F80" s="15"/>
      <c r="I80" s="83"/>
      <c r="N80" s="13"/>
      <c r="O80" s="13"/>
      <c r="P80" s="13"/>
      <c r="Q80" s="13"/>
      <c r="R80" s="13"/>
      <c r="S80" s="13"/>
      <c r="T80" s="86"/>
      <c r="U80" s="87"/>
      <c r="V80" s="16"/>
      <c r="W80" s="16"/>
      <c r="X80" s="13"/>
      <c r="Y80" s="13"/>
      <c r="Z80" s="13"/>
    </row>
    <row r="81" spans="1:26" ht="12.75">
      <c r="A81" s="2"/>
      <c r="B81" s="12"/>
      <c r="C81" s="17"/>
      <c r="D81" s="17"/>
      <c r="E81" s="50"/>
      <c r="F81" s="15"/>
      <c r="I81" s="83"/>
      <c r="N81" s="90"/>
      <c r="O81" s="147" t="s">
        <v>10</v>
      </c>
      <c r="P81" s="148"/>
      <c r="Q81" s="145"/>
      <c r="R81" s="147" t="s">
        <v>11</v>
      </c>
      <c r="S81" s="145"/>
      <c r="T81" s="148"/>
      <c r="U81" s="147" t="s">
        <v>12</v>
      </c>
      <c r="V81" s="148"/>
      <c r="W81" s="149"/>
      <c r="X81" s="147" t="s">
        <v>15</v>
      </c>
      <c r="Y81" s="150"/>
      <c r="Z81" s="91"/>
    </row>
    <row r="82" spans="9:26" ht="12.75">
      <c r="I82" s="14"/>
      <c r="N82" s="90"/>
      <c r="O82" s="150"/>
      <c r="P82" s="150"/>
      <c r="Q82" s="145"/>
      <c r="R82" s="150"/>
      <c r="S82" s="145"/>
      <c r="T82" s="151"/>
      <c r="U82" s="150"/>
      <c r="V82" s="152"/>
      <c r="W82" s="149"/>
      <c r="X82" s="145"/>
      <c r="Y82" s="150"/>
      <c r="Z82" s="90"/>
    </row>
    <row r="83" spans="9:26" ht="12.75">
      <c r="I83" s="84"/>
      <c r="N83" s="90"/>
      <c r="O83" s="144" t="s">
        <v>13</v>
      </c>
      <c r="P83" s="144"/>
      <c r="Q83" s="145"/>
      <c r="R83" s="153" t="s">
        <v>13</v>
      </c>
      <c r="S83" s="145"/>
      <c r="T83" s="154"/>
      <c r="U83" s="144" t="s">
        <v>13</v>
      </c>
      <c r="V83" s="155"/>
      <c r="W83" s="153"/>
      <c r="X83" s="145"/>
      <c r="Y83" s="150"/>
      <c r="Z83" s="90"/>
    </row>
    <row r="84" spans="10:26" ht="12.75">
      <c r="J84" s="49"/>
      <c r="N84" s="90"/>
      <c r="O84" s="144" t="s">
        <v>14</v>
      </c>
      <c r="P84" s="144"/>
      <c r="Q84" s="145"/>
      <c r="R84" s="153" t="s">
        <v>14</v>
      </c>
      <c r="S84" s="145"/>
      <c r="T84" s="153"/>
      <c r="U84" s="144" t="s">
        <v>14</v>
      </c>
      <c r="V84" s="155"/>
      <c r="W84" s="144"/>
      <c r="X84" s="156" t="s">
        <v>17</v>
      </c>
      <c r="Y84" s="150"/>
      <c r="Z84" s="90"/>
    </row>
    <row r="85" spans="2:26" ht="12.75">
      <c r="B85" s="42"/>
      <c r="I85" s="15"/>
      <c r="J85" s="51"/>
      <c r="N85" s="90"/>
      <c r="O85" s="144" t="s">
        <v>49</v>
      </c>
      <c r="P85" s="144"/>
      <c r="Q85" s="145"/>
      <c r="R85" s="153" t="s">
        <v>44</v>
      </c>
      <c r="S85" s="145"/>
      <c r="T85" s="154"/>
      <c r="U85" s="144" t="s">
        <v>64</v>
      </c>
      <c r="V85" s="155"/>
      <c r="W85" s="155"/>
      <c r="X85" s="157" t="s">
        <v>54</v>
      </c>
      <c r="Y85" s="150"/>
      <c r="Z85" s="90"/>
    </row>
    <row r="86" spans="2:26" ht="12.75">
      <c r="B86" s="42"/>
      <c r="J86" s="52"/>
      <c r="N86" s="90"/>
      <c r="O86" s="144"/>
      <c r="P86" s="144"/>
      <c r="Q86" s="145"/>
      <c r="R86" s="153"/>
      <c r="S86" s="145"/>
      <c r="T86" s="154"/>
      <c r="U86" s="144"/>
      <c r="V86" s="155"/>
      <c r="W86" s="155"/>
      <c r="X86" s="144"/>
      <c r="Y86" s="150"/>
      <c r="Z86" s="90"/>
    </row>
    <row r="87" spans="2:26" ht="12.75">
      <c r="B87" s="42"/>
      <c r="I87" s="222" t="s">
        <v>28</v>
      </c>
      <c r="J87" s="53" t="str">
        <f>IF(J72=J88,"OK","ATENŢIE")</f>
        <v>OK</v>
      </c>
      <c r="N87" s="90"/>
      <c r="O87" s="144"/>
      <c r="P87" s="144"/>
      <c r="Q87" s="145"/>
      <c r="R87" s="153"/>
      <c r="S87" s="145"/>
      <c r="T87" s="154"/>
      <c r="U87" s="144"/>
      <c r="V87" s="155"/>
      <c r="W87" s="155"/>
      <c r="X87" s="144"/>
      <c r="Y87" s="150"/>
      <c r="Z87" s="90"/>
    </row>
    <row r="88" spans="2:26" ht="12.75">
      <c r="B88" s="42"/>
      <c r="I88" s="222"/>
      <c r="J88" s="175">
        <f>F72-G72-H72-I72</f>
        <v>7000.000000000001</v>
      </c>
      <c r="N88" s="90"/>
      <c r="O88" s="145"/>
      <c r="P88" s="144"/>
      <c r="Q88" s="145"/>
      <c r="R88" s="153"/>
      <c r="S88" s="145"/>
      <c r="T88" s="154"/>
      <c r="U88" s="144"/>
      <c r="V88" s="155"/>
      <c r="W88" s="155"/>
      <c r="X88" s="144"/>
      <c r="Y88" s="150"/>
      <c r="Z88" s="90"/>
    </row>
    <row r="89" spans="2:26" ht="12.75">
      <c r="B89" s="42"/>
      <c r="N89" s="90"/>
      <c r="O89" s="145"/>
      <c r="P89" s="144"/>
      <c r="Q89" s="145"/>
      <c r="R89" s="153"/>
      <c r="S89" s="145"/>
      <c r="T89" s="154"/>
      <c r="U89" s="144"/>
      <c r="V89" s="155"/>
      <c r="W89" s="155"/>
      <c r="X89" s="144"/>
      <c r="Y89" s="150"/>
      <c r="Z89" s="90"/>
    </row>
    <row r="90" spans="2:26" ht="12.75">
      <c r="B90" s="11"/>
      <c r="N90" s="90"/>
      <c r="O90" s="146"/>
      <c r="P90" s="150"/>
      <c r="Q90" s="150"/>
      <c r="R90" s="150"/>
      <c r="S90" s="150"/>
      <c r="T90" s="151"/>
      <c r="U90" s="158"/>
      <c r="V90" s="152"/>
      <c r="W90" s="152"/>
      <c r="X90" s="150"/>
      <c r="Y90" s="150"/>
      <c r="Z90" s="90"/>
    </row>
    <row r="91" spans="2:26" ht="12.75">
      <c r="B91" s="14"/>
      <c r="N91" s="90"/>
      <c r="O91" s="144"/>
      <c r="P91" s="150"/>
      <c r="Q91" s="150"/>
      <c r="R91" s="150"/>
      <c r="S91" s="150"/>
      <c r="T91" s="151"/>
      <c r="U91" s="159"/>
      <c r="V91" s="149"/>
      <c r="W91" s="149"/>
      <c r="X91" s="145"/>
      <c r="Y91" s="145"/>
      <c r="Z91" s="13"/>
    </row>
    <row r="92" spans="2:26" ht="12.75">
      <c r="B92" s="20"/>
      <c r="N92" s="90"/>
      <c r="O92" s="144"/>
      <c r="P92" s="150"/>
      <c r="Q92" s="150"/>
      <c r="R92" s="150"/>
      <c r="S92" s="150"/>
      <c r="T92" s="151"/>
      <c r="U92" s="159"/>
      <c r="V92" s="149"/>
      <c r="W92" s="149"/>
      <c r="X92" s="145"/>
      <c r="Y92" s="145"/>
      <c r="Z92" s="13"/>
    </row>
    <row r="93" spans="2:20" ht="12.75">
      <c r="B93" s="20"/>
      <c r="N93" s="34"/>
      <c r="P93" s="34"/>
      <c r="Q93" s="34"/>
      <c r="R93" s="34"/>
      <c r="S93" s="34"/>
      <c r="T93" s="54"/>
    </row>
    <row r="94" spans="2:20" ht="12.75">
      <c r="B94" s="20"/>
      <c r="N94" s="44"/>
      <c r="P94" s="44"/>
      <c r="Q94" s="44"/>
      <c r="R94" s="44"/>
      <c r="S94" s="44"/>
      <c r="T94" s="57"/>
    </row>
    <row r="95" spans="2:26" ht="12.75">
      <c r="B95" s="15"/>
      <c r="N95" s="44"/>
      <c r="P95" s="44"/>
      <c r="Q95" s="44"/>
      <c r="R95" s="44"/>
      <c r="S95" s="44"/>
      <c r="T95" s="57"/>
      <c r="U95" s="208" t="s">
        <v>28</v>
      </c>
      <c r="V95" s="55" t="str">
        <f>IF(V72=V96,"OK","ATENŢIE")</f>
        <v>OK</v>
      </c>
      <c r="W95" s="55" t="str">
        <f>IF(W72=W96,"OK","ATENŢIE")</f>
        <v>OK</v>
      </c>
      <c r="X95" s="209"/>
      <c r="Y95" s="55" t="str">
        <f>IF(Y72=Y96,"OK","ATENŢIE")</f>
        <v>OK</v>
      </c>
      <c r="Z95" s="55" t="str">
        <f>IF(Z72=Z96,"OK","ATENŢIE")</f>
        <v>OK</v>
      </c>
    </row>
    <row r="96" spans="2:26" ht="12.75">
      <c r="B96" s="15"/>
      <c r="N96" s="7"/>
      <c r="P96" s="7"/>
      <c r="Q96" s="7"/>
      <c r="R96" s="7"/>
      <c r="S96" s="7"/>
      <c r="T96" s="46"/>
      <c r="U96" s="208"/>
      <c r="V96" s="176">
        <f>F72</f>
        <v>7085.210000000001</v>
      </c>
      <c r="W96" s="177">
        <f>F72-I72</f>
        <v>7077.660000000001</v>
      </c>
      <c r="X96" s="209"/>
      <c r="Y96" s="177">
        <f>G72+H72</f>
        <v>77.66</v>
      </c>
      <c r="Z96" s="177">
        <f>J72</f>
        <v>7000</v>
      </c>
    </row>
    <row r="97" spans="14:25" ht="12.75">
      <c r="N97" s="7"/>
      <c r="O97" s="7"/>
      <c r="P97" s="7"/>
      <c r="Q97" s="7"/>
      <c r="R97" s="7"/>
      <c r="S97" s="7"/>
      <c r="T97" s="46"/>
      <c r="Y97" s="34"/>
    </row>
    <row r="98" spans="14:26" ht="12.75">
      <c r="N98" s="7"/>
      <c r="O98" s="7"/>
      <c r="P98" s="7"/>
      <c r="Q98" s="7"/>
      <c r="R98" s="7"/>
      <c r="S98" s="7"/>
      <c r="T98" s="46"/>
      <c r="U98" s="45"/>
      <c r="V98" s="44"/>
      <c r="W98" s="44"/>
      <c r="X98" s="44"/>
      <c r="Y98" s="44"/>
      <c r="Z98" s="56" t="str">
        <f>IF(Z72=Z99,"OK","ATENŢIE")</f>
        <v>OK</v>
      </c>
    </row>
    <row r="99" spans="21:26" ht="12.75">
      <c r="U99" s="45"/>
      <c r="V99" s="58"/>
      <c r="W99" s="58"/>
      <c r="X99" s="44"/>
      <c r="Y99" s="44"/>
      <c r="Z99" s="178">
        <f>W72-Y72</f>
        <v>7000</v>
      </c>
    </row>
    <row r="106" spans="5:23" ht="12.75">
      <c r="E106" s="25"/>
      <c r="F106" s="25"/>
      <c r="G106" s="25"/>
      <c r="H106" s="25"/>
      <c r="I106" s="25"/>
      <c r="J106" s="25"/>
      <c r="L106" s="25"/>
      <c r="T106" s="25"/>
      <c r="U106" s="25"/>
      <c r="V106" s="25"/>
      <c r="W106" s="25"/>
    </row>
    <row r="107" spans="5:23" ht="12.75">
      <c r="E107" s="25"/>
      <c r="F107" s="25"/>
      <c r="G107" s="25"/>
      <c r="H107" s="25"/>
      <c r="I107" s="25"/>
      <c r="J107" s="25"/>
      <c r="L107" s="25"/>
      <c r="T107" s="25"/>
      <c r="U107" s="25"/>
      <c r="V107" s="25"/>
      <c r="W107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87:I88"/>
    <mergeCell ref="O8:O9"/>
    <mergeCell ref="Y8:Y9"/>
    <mergeCell ref="Z8:Z9"/>
    <mergeCell ref="C74:D74"/>
    <mergeCell ref="C75:D75"/>
    <mergeCell ref="C76:D76"/>
    <mergeCell ref="O76:P76"/>
    <mergeCell ref="Q76:R76"/>
    <mergeCell ref="S76:V76"/>
    <mergeCell ref="U95:U96"/>
    <mergeCell ref="X95:X96"/>
    <mergeCell ref="Q8:Q9"/>
    <mergeCell ref="O77:P77"/>
    <mergeCell ref="Q77:R77"/>
    <mergeCell ref="S77:V77"/>
    <mergeCell ref="W77:Z77"/>
    <mergeCell ref="W76:Z76"/>
  </mergeCells>
  <printOptions horizontalCentered="1"/>
  <pageMargins left="0.1968503937007874" right="0.1968503937007874" top="0" bottom="0.3937007874015748" header="0" footer="0"/>
  <pageSetup blackAndWhite="1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2019-06-26T05:55:55Z</cp:lastPrinted>
  <dcterms:created xsi:type="dcterms:W3CDTF">2001-06-07T07:18:05Z</dcterms:created>
  <dcterms:modified xsi:type="dcterms:W3CDTF">2019-06-26T05:56:08Z</dcterms:modified>
  <cp:category/>
  <cp:version/>
  <cp:contentType/>
  <cp:contentStatus/>
</cp:coreProperties>
</file>